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15" windowHeight="7980"/>
  </bookViews>
  <sheets>
    <sheet name="Zhrnutie" sheetId="1" r:id="rId1"/>
    <sheet name="Vstupy" sheetId="3" r:id="rId2"/>
    <sheet name="ENPV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2" l="1"/>
  <c r="C75" i="2"/>
  <c r="E54" i="2" l="1"/>
  <c r="P32" i="3"/>
  <c r="O32" i="3"/>
  <c r="N32" i="3"/>
  <c r="M32" i="3"/>
  <c r="L32" i="3"/>
  <c r="K32" i="3"/>
  <c r="J32" i="3"/>
  <c r="I32" i="3"/>
  <c r="H32" i="3"/>
  <c r="G32" i="3"/>
  <c r="F32" i="3"/>
  <c r="P30" i="3"/>
  <c r="O30" i="3"/>
  <c r="N30" i="3"/>
  <c r="M30" i="3"/>
  <c r="L30" i="3"/>
  <c r="K30" i="3"/>
  <c r="J30" i="3"/>
  <c r="I30" i="3"/>
  <c r="H30" i="3"/>
  <c r="G30" i="3"/>
  <c r="F30" i="3"/>
  <c r="P31" i="3" l="1"/>
  <c r="I31" i="3" l="1"/>
  <c r="L31" i="3"/>
  <c r="J31" i="3" l="1"/>
  <c r="H31" i="3"/>
  <c r="F31" i="3"/>
  <c r="M31" i="3"/>
  <c r="O31" i="3"/>
  <c r="N31" i="3"/>
  <c r="G31" i="3"/>
  <c r="K31" i="3"/>
  <c r="C90" i="2" l="1"/>
  <c r="C89" i="2"/>
  <c r="C88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O75" i="2"/>
  <c r="N75" i="2"/>
  <c r="M75" i="2"/>
  <c r="L75" i="2"/>
  <c r="K75" i="2"/>
  <c r="J75" i="2"/>
  <c r="I75" i="2"/>
  <c r="H75" i="2"/>
  <c r="G75" i="2"/>
  <c r="F75" i="2"/>
  <c r="E75" i="2"/>
  <c r="D75" i="2"/>
  <c r="C44" i="2"/>
  <c r="C43" i="2"/>
  <c r="C42" i="2"/>
  <c r="C41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C68" i="2"/>
  <c r="C67" i="2"/>
  <c r="C66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O54" i="2"/>
  <c r="N54" i="2"/>
  <c r="M54" i="2"/>
  <c r="L54" i="2"/>
  <c r="K54" i="2"/>
  <c r="J54" i="2"/>
  <c r="I54" i="2"/>
  <c r="H54" i="2"/>
  <c r="G54" i="2"/>
  <c r="F54" i="2"/>
  <c r="D54" i="2"/>
  <c r="C54" i="2"/>
  <c r="O53" i="2"/>
  <c r="N53" i="2"/>
  <c r="M53" i="2"/>
  <c r="L53" i="2"/>
  <c r="K53" i="2"/>
  <c r="J53" i="2"/>
  <c r="I53" i="2"/>
  <c r="H53" i="2"/>
  <c r="G53" i="2"/>
  <c r="F53" i="2"/>
  <c r="E53" i="2"/>
  <c r="D53" i="2"/>
  <c r="C22" i="2"/>
  <c r="C21" i="2"/>
  <c r="C20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O9" i="2"/>
  <c r="N9" i="2"/>
  <c r="M9" i="2"/>
  <c r="L9" i="2"/>
  <c r="K9" i="2"/>
  <c r="J9" i="2"/>
  <c r="I9" i="2"/>
  <c r="H9" i="2"/>
  <c r="G9" i="2"/>
  <c r="F9" i="2"/>
  <c r="E9" i="2"/>
  <c r="D9" i="2"/>
  <c r="C9" i="2"/>
  <c r="O8" i="2"/>
  <c r="N8" i="2"/>
  <c r="M8" i="2"/>
  <c r="L8" i="2"/>
  <c r="K8" i="2"/>
  <c r="J8" i="2"/>
  <c r="I8" i="2"/>
  <c r="H8" i="2"/>
  <c r="G8" i="2"/>
  <c r="F8" i="2"/>
  <c r="E8" i="2"/>
  <c r="D8" i="2"/>
  <c r="C8" i="2"/>
  <c r="D7" i="2"/>
  <c r="C7" i="2"/>
  <c r="G24" i="3" l="1"/>
  <c r="H24" i="3"/>
  <c r="I24" i="3"/>
  <c r="J24" i="3"/>
  <c r="K24" i="3"/>
  <c r="L24" i="3"/>
  <c r="M24" i="3"/>
  <c r="N24" i="3"/>
  <c r="O24" i="3"/>
  <c r="G25" i="3"/>
  <c r="H25" i="3"/>
  <c r="I25" i="3"/>
  <c r="J25" i="3"/>
  <c r="K25" i="3"/>
  <c r="L25" i="3"/>
  <c r="M25" i="3"/>
  <c r="N25" i="3"/>
  <c r="O25" i="3"/>
  <c r="G26" i="3"/>
  <c r="H26" i="3"/>
  <c r="I26" i="3"/>
  <c r="J26" i="3"/>
  <c r="K26" i="3"/>
  <c r="L26" i="3"/>
  <c r="M26" i="3"/>
  <c r="N26" i="3"/>
  <c r="O26" i="3"/>
  <c r="F26" i="3"/>
  <c r="F25" i="3"/>
  <c r="F24" i="3"/>
  <c r="G9" i="3"/>
  <c r="H9" i="3"/>
  <c r="I9" i="3"/>
  <c r="J9" i="3"/>
  <c r="K9" i="3"/>
  <c r="L9" i="3"/>
  <c r="M9" i="3"/>
  <c r="N9" i="3"/>
  <c r="O9" i="3"/>
  <c r="F9" i="3"/>
  <c r="G8" i="3"/>
  <c r="H8" i="3"/>
  <c r="I8" i="3"/>
  <c r="J8" i="3"/>
  <c r="K8" i="3"/>
  <c r="L8" i="3"/>
  <c r="M8" i="3"/>
  <c r="N8" i="3"/>
  <c r="O8" i="3"/>
  <c r="F8" i="3"/>
  <c r="G7" i="3"/>
  <c r="H7" i="3"/>
  <c r="I7" i="3"/>
  <c r="J7" i="3"/>
  <c r="K7" i="3"/>
  <c r="L7" i="3"/>
  <c r="M7" i="3"/>
  <c r="N7" i="3"/>
  <c r="O7" i="3"/>
  <c r="F7" i="3"/>
  <c r="E32" i="3" l="1"/>
  <c r="E15" i="3" l="1"/>
  <c r="E31" i="3" l="1"/>
  <c r="E14" i="3" l="1"/>
  <c r="E30" i="3" l="1"/>
  <c r="E13" i="3" l="1"/>
  <c r="P13" i="3" l="1"/>
  <c r="P14" i="3"/>
  <c r="P15" i="3"/>
  <c r="G29" i="3" l="1"/>
  <c r="H29" i="3"/>
  <c r="I29" i="3"/>
  <c r="J29" i="3"/>
  <c r="K29" i="3"/>
  <c r="L29" i="3"/>
  <c r="M29" i="3"/>
  <c r="N29" i="3"/>
  <c r="O29" i="3"/>
  <c r="F29" i="3"/>
  <c r="G28" i="3"/>
  <c r="H28" i="3"/>
  <c r="I28" i="3"/>
  <c r="J28" i="3"/>
  <c r="K28" i="3"/>
  <c r="L28" i="3"/>
  <c r="M28" i="3"/>
  <c r="N28" i="3"/>
  <c r="O28" i="3"/>
  <c r="F28" i="3"/>
  <c r="G27" i="3"/>
  <c r="H27" i="3"/>
  <c r="I27" i="3"/>
  <c r="J27" i="3"/>
  <c r="K27" i="3"/>
  <c r="L27" i="3"/>
  <c r="M27" i="3"/>
  <c r="N27" i="3"/>
  <c r="O27" i="3"/>
  <c r="F27" i="3"/>
  <c r="O15" i="3"/>
  <c r="N15" i="3"/>
  <c r="M15" i="3"/>
  <c r="L15" i="3"/>
  <c r="K15" i="3"/>
  <c r="J15" i="3"/>
  <c r="I15" i="3"/>
  <c r="H15" i="3"/>
  <c r="G15" i="3"/>
  <c r="F15" i="3"/>
  <c r="O14" i="3"/>
  <c r="N14" i="3"/>
  <c r="M14" i="3"/>
  <c r="L14" i="3"/>
  <c r="K14" i="3"/>
  <c r="J14" i="3"/>
  <c r="I14" i="3"/>
  <c r="H14" i="3"/>
  <c r="G14" i="3"/>
  <c r="F14" i="3"/>
  <c r="O13" i="3"/>
  <c r="N13" i="3"/>
  <c r="M13" i="3"/>
  <c r="L13" i="3"/>
  <c r="K13" i="3"/>
  <c r="J13" i="3"/>
  <c r="I13" i="3"/>
  <c r="H13" i="3"/>
  <c r="G13" i="3"/>
  <c r="F13" i="3"/>
  <c r="O12" i="3"/>
  <c r="N12" i="3"/>
  <c r="M12" i="3"/>
  <c r="L12" i="3"/>
  <c r="K12" i="3"/>
  <c r="J12" i="3"/>
  <c r="I12" i="3"/>
  <c r="H12" i="3"/>
  <c r="G12" i="3"/>
  <c r="F12" i="3"/>
  <c r="O11" i="3"/>
  <c r="N11" i="3"/>
  <c r="M11" i="3"/>
  <c r="L11" i="3"/>
  <c r="K11" i="3"/>
  <c r="J11" i="3"/>
  <c r="I11" i="3"/>
  <c r="H11" i="3"/>
  <c r="G11" i="3"/>
  <c r="F11" i="3"/>
  <c r="O10" i="3"/>
  <c r="N10" i="3"/>
  <c r="M10" i="3"/>
  <c r="L10" i="3"/>
  <c r="K10" i="3"/>
  <c r="J10" i="3"/>
  <c r="I10" i="3"/>
  <c r="H10" i="3"/>
  <c r="G10" i="3"/>
  <c r="F10" i="3"/>
  <c r="G7" i="1" l="1"/>
  <c r="E44" i="1" s="1"/>
  <c r="G6" i="1"/>
  <c r="E17" i="1" s="1"/>
  <c r="D7" i="1"/>
  <c r="D44" i="1" s="1"/>
  <c r="D6" i="1"/>
  <c r="D17" i="1" s="1"/>
  <c r="G10" i="1"/>
  <c r="D10" i="1"/>
  <c r="G9" i="1"/>
  <c r="G44" i="1" s="1"/>
  <c r="G8" i="1"/>
  <c r="G17" i="1" s="1"/>
  <c r="D9" i="1"/>
  <c r="F44" i="1" s="1"/>
  <c r="D8" i="1"/>
  <c r="F17" i="1" s="1"/>
  <c r="D11" i="1" l="1"/>
  <c r="D72" i="1"/>
  <c r="G11" i="1"/>
  <c r="E72" i="1"/>
  <c r="I7" i="1"/>
  <c r="E43" i="1" s="1"/>
  <c r="I6" i="1"/>
  <c r="E16" i="1" s="1"/>
  <c r="I10" i="1"/>
  <c r="I9" i="1"/>
  <c r="G43" i="1" s="1"/>
  <c r="I8" i="1"/>
  <c r="G16" i="1" s="1"/>
  <c r="G5" i="1"/>
  <c r="D5" i="1"/>
  <c r="I11" i="1" l="1"/>
  <c r="E71" i="1"/>
  <c r="F7" i="1"/>
  <c r="D43" i="1" s="1"/>
  <c r="F6" i="1"/>
  <c r="D16" i="1" s="1"/>
  <c r="F9" i="1"/>
  <c r="F43" i="1" s="1"/>
  <c r="F8" i="1"/>
  <c r="F16" i="1" s="1"/>
  <c r="F10" i="1" l="1"/>
  <c r="F11" i="1" l="1"/>
  <c r="D71" i="1"/>
  <c r="H10" i="1" l="1"/>
  <c r="H8" i="1"/>
  <c r="G18" i="1" s="1"/>
  <c r="H9" i="1"/>
  <c r="G45" i="1" s="1"/>
  <c r="E73" i="1" l="1"/>
  <c r="H11" i="1"/>
  <c r="H7" i="1"/>
  <c r="E45" i="1" s="1"/>
  <c r="H6" i="1"/>
  <c r="E18" i="1" s="1"/>
  <c r="E8" i="1" l="1"/>
  <c r="F18" i="1" s="1"/>
  <c r="E9" i="1"/>
  <c r="F45" i="1" s="1"/>
  <c r="E6" i="1"/>
  <c r="D18" i="1" s="1"/>
  <c r="E7" i="1"/>
  <c r="D45" i="1" s="1"/>
  <c r="E10" i="1"/>
  <c r="D73" i="1" l="1"/>
  <c r="E11" i="1"/>
</calcChain>
</file>

<file path=xl/sharedStrings.xml><?xml version="1.0" encoding="utf-8"?>
<sst xmlns="http://schemas.openxmlformats.org/spreadsheetml/2006/main" count="164" uniqueCount="64">
  <si>
    <t>Variant 1 - Základný rozsah spoplatnenia</t>
  </si>
  <si>
    <t>Variant 2 - Rozšírený rozsah spoplatnenia</t>
  </si>
  <si>
    <t>Ukazovateľ</t>
  </si>
  <si>
    <t>Nákladová efektívnosť</t>
  </si>
  <si>
    <t>Nákladová výnosnosť</t>
  </si>
  <si>
    <t>Optimistický scenár</t>
  </si>
  <si>
    <t>Vyvážený scenár</t>
  </si>
  <si>
    <t>Pesimistický scenár</t>
  </si>
  <si>
    <t>km</t>
  </si>
  <si>
    <t>Variant 1
Základný rozsah spoplatnenia</t>
  </si>
  <si>
    <t>Variant 2
Rozšírený rozsah spoplatnenia</t>
  </si>
  <si>
    <t>Dĺžka VÚC (2023)</t>
  </si>
  <si>
    <t>Finančná čistá súčasná hodnota investície (NPV_C)</t>
  </si>
  <si>
    <t>Finančné vnútorné výnosové percento investície (IRR_C)</t>
  </si>
  <si>
    <t>Ekonomická čistá súčasná hodnota investície (ENPV)</t>
  </si>
  <si>
    <t>Ekonomická vnútorná miera návratnosti (EIRR)</t>
  </si>
  <si>
    <t>tis. Eur</t>
  </si>
  <si>
    <t>%</t>
  </si>
  <si>
    <t>-</t>
  </si>
  <si>
    <t>M. j.</t>
  </si>
  <si>
    <t>Celkom (diskontované)</t>
  </si>
  <si>
    <t>Investičné náklady</t>
  </si>
  <si>
    <t>Prevádzkové náklady</t>
  </si>
  <si>
    <t>Celkové náklady</t>
  </si>
  <si>
    <t>Úspora času</t>
  </si>
  <si>
    <t>Úspora prevádzkových nákladov vozidiel</t>
  </si>
  <si>
    <t>Úspora na nehodovosti</t>
  </si>
  <si>
    <t>Úspora na externalitách</t>
  </si>
  <si>
    <t>Celkové prínosy</t>
  </si>
  <si>
    <t>Zostatková hodnota</t>
  </si>
  <si>
    <t>Čisté peňažné toky</t>
  </si>
  <si>
    <t>Variant 1 - Základný rozsah spoplatnenia, optimistický scenár</t>
  </si>
  <si>
    <t>Peňažné toky v Eur</t>
  </si>
  <si>
    <t>Náklady časových strát pri vybavovaniu záležitostí mýta</t>
  </si>
  <si>
    <t xml:space="preserve">Príjmy z výberu mýta </t>
  </si>
  <si>
    <t>Zdroj: Príloha 4, hárok 11 Ekonomická analýza</t>
  </si>
  <si>
    <t>Eur</t>
  </si>
  <si>
    <t>Pomer prínosy / náklady (B/C)</t>
  </si>
  <si>
    <t>Variant 2 - Rozšírený rozsah spoplatnenia, optimistický scenár</t>
  </si>
  <si>
    <t>Variant 1 - Základný rozsah spoplatnenia, pesimistický scenár</t>
  </si>
  <si>
    <t>Variant 2 - Rozšírený rozsah spoplatnenia, pesimistický scenár</t>
  </si>
  <si>
    <t>Zhrnutie ekonomických ukazovateľov</t>
  </si>
  <si>
    <t>H</t>
  </si>
  <si>
    <t>L</t>
  </si>
  <si>
    <t>C</t>
  </si>
  <si>
    <t>Variant 1
NPV_C</t>
  </si>
  <si>
    <t>Variant 2
NPV_C</t>
  </si>
  <si>
    <t>Variant 1
ENPV</t>
  </si>
  <si>
    <t>Variant 2
ENPV</t>
  </si>
  <si>
    <t>Variant 1
IRR_C</t>
  </si>
  <si>
    <t>Variant 2
IRR_C</t>
  </si>
  <si>
    <t>Variant 1
EIRR</t>
  </si>
  <si>
    <t>Variant 2
EIRR</t>
  </si>
  <si>
    <t>Variant 1</t>
  </si>
  <si>
    <t>Variant 2</t>
  </si>
  <si>
    <t>Dáta pre graf</t>
  </si>
  <si>
    <t>Dopravné výkony</t>
  </si>
  <si>
    <t>Odhadované výnosy</t>
  </si>
  <si>
    <t>Odhadované výdavky</t>
  </si>
  <si>
    <t>tis. voz.km</t>
  </si>
  <si>
    <t>Zdroj: Príloha 10, Príloha 15</t>
  </si>
  <si>
    <t>Zdroj: Príloha 10, Príloha 16</t>
  </si>
  <si>
    <t>Tab. 182 - Vstupné podklady analýzy citlivosti, Variant 2 - Rozšírený rozsah spoplatnenia</t>
  </si>
  <si>
    <t>Tab. 181 - Vstupné podklady analýzy citlivosti, Variant 1 - Základný rozsah spoplatnenia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</si>
</sst>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3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b/>
      <sz val="8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8"/>
      <color theme="1"/>
      <name val="Arial"/>
      <family val="2"/>
      <charset val="238"/>
    </font>
    <font>
      <sz val="10"/>
      <color theme="0" tint="-0.34998626667073579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rgb="FF44546A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/>
      <top style="thin">
        <color rgb="FF808080"/>
      </top>
      <bottom style="double">
        <color rgb="FF808080"/>
      </bottom>
      <diagonal/>
    </border>
    <border>
      <left/>
      <right/>
      <top/>
      <bottom style="double">
        <color rgb="FF808080"/>
      </bottom>
      <diagonal/>
    </border>
    <border>
      <left/>
      <right/>
      <top style="double">
        <color rgb="FF808080"/>
      </top>
      <bottom/>
      <diagonal/>
    </border>
    <border>
      <left/>
      <right/>
      <top style="double">
        <color rgb="FF808080"/>
      </top>
      <bottom style="thin">
        <color rgb="FF80808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5" fillId="0" borderId="0"/>
  </cellStyleXfs>
  <cellXfs count="58">
    <xf numFmtId="0" fontId="0" fillId="0" borderId="0" xfId="0"/>
    <xf numFmtId="0" fontId="4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2" xfId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/>
    </xf>
    <xf numFmtId="3" fontId="8" fillId="5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6" fillId="5" borderId="2" xfId="0" applyFont="1" applyFill="1" applyBorder="1" applyAlignment="1">
      <alignment horizontal="lef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4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justify" vertical="center"/>
    </xf>
    <xf numFmtId="0" fontId="0" fillId="0" borderId="2" xfId="0" applyBorder="1"/>
    <xf numFmtId="0" fontId="2" fillId="0" borderId="1" xfId="2"/>
    <xf numFmtId="3" fontId="6" fillId="0" borderId="2" xfId="0" applyNumberFormat="1" applyFont="1" applyFill="1" applyBorder="1" applyAlignment="1">
      <alignment horizontal="right" vertical="center"/>
    </xf>
    <xf numFmtId="9" fontId="6" fillId="0" borderId="2" xfId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wrapText="1"/>
    </xf>
    <xf numFmtId="3" fontId="10" fillId="0" borderId="0" xfId="0" applyNumberFormat="1" applyFont="1"/>
    <xf numFmtId="9" fontId="10" fillId="0" borderId="0" xfId="1" applyFont="1"/>
    <xf numFmtId="2" fontId="10" fillId="0" borderId="0" xfId="1" applyNumberFormat="1" applyFont="1"/>
    <xf numFmtId="0" fontId="8" fillId="5" borderId="4" xfId="0" applyFont="1" applyFill="1" applyBorder="1" applyAlignment="1">
      <alignment horizontal="left" vertical="center"/>
    </xf>
    <xf numFmtId="3" fontId="8" fillId="0" borderId="4" xfId="0" applyNumberFormat="1" applyFont="1" applyBorder="1" applyAlignment="1">
      <alignment horizontal="right" vertical="center"/>
    </xf>
    <xf numFmtId="0" fontId="8" fillId="5" borderId="9" xfId="0" applyFont="1" applyFill="1" applyBorder="1" applyAlignment="1">
      <alignment horizontal="left" vertical="center"/>
    </xf>
    <xf numFmtId="3" fontId="8" fillId="0" borderId="9" xfId="0" applyNumberFormat="1" applyFont="1" applyBorder="1" applyAlignment="1">
      <alignment horizontal="right" vertical="center"/>
    </xf>
    <xf numFmtId="0" fontId="8" fillId="5" borderId="12" xfId="0" applyFont="1" applyFill="1" applyBorder="1" applyAlignment="1">
      <alignment horizontal="left" vertical="center"/>
    </xf>
    <xf numFmtId="3" fontId="8" fillId="0" borderId="12" xfId="0" applyNumberFormat="1" applyFont="1" applyBorder="1" applyAlignment="1">
      <alignment horizontal="right" vertical="center"/>
    </xf>
    <xf numFmtId="0" fontId="11" fillId="0" borderId="0" xfId="0" applyFont="1"/>
    <xf numFmtId="4" fontId="4" fillId="0" borderId="2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</cellXfs>
  <cellStyles count="4">
    <cellStyle name="Heading 2" xfId="2" builtinId="17"/>
    <cellStyle name="Normal" xfId="0" builtinId="0"/>
    <cellStyle name="normálne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Čistá súčasná hodnota</a:t>
            </a:r>
          </a:p>
          <a:p>
            <a:pPr>
              <a:defRPr/>
            </a:pPr>
            <a:r>
              <a:rPr lang="cs-CZ" sz="1000" b="0"/>
              <a:t>(Finančná NPV_C,</a:t>
            </a:r>
            <a:r>
              <a:rPr lang="cs-CZ" sz="1000" b="0" baseline="0"/>
              <a:t> Ekonomická ENPV)</a:t>
            </a:r>
            <a:endParaRPr lang="cs-CZ" sz="10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tockChart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Zhrnutie!$D$15:$G$15</c:f>
              <c:strCache>
                <c:ptCount val="4"/>
                <c:pt idx="0">
                  <c:v>Variant 1
NPV_C</c:v>
                </c:pt>
                <c:pt idx="1">
                  <c:v>Variant 2
NPV_C</c:v>
                </c:pt>
                <c:pt idx="2">
                  <c:v>Variant 1
ENPV</c:v>
                </c:pt>
                <c:pt idx="3">
                  <c:v>Variant 2
ENPV</c:v>
                </c:pt>
              </c:strCache>
            </c:strRef>
          </c:cat>
          <c:val>
            <c:numRef>
              <c:f>Zhrnutie!$D$16:$G$16</c:f>
              <c:numCache>
                <c:formatCode>#,##0</c:formatCode>
                <c:ptCount val="4"/>
                <c:pt idx="0">
                  <c:v>921096.50060763338</c:v>
                </c:pt>
                <c:pt idx="1">
                  <c:v>948925.19663451193</c:v>
                </c:pt>
                <c:pt idx="2">
                  <c:v>888620.07704286953</c:v>
                </c:pt>
                <c:pt idx="3">
                  <c:v>915780.07113713736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4-419B-A1A3-1E0502F03EC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Zhrnutie!$D$15:$G$15</c:f>
              <c:strCache>
                <c:ptCount val="4"/>
                <c:pt idx="0">
                  <c:v>Variant 1
NPV_C</c:v>
                </c:pt>
                <c:pt idx="1">
                  <c:v>Variant 2
NPV_C</c:v>
                </c:pt>
                <c:pt idx="2">
                  <c:v>Variant 1
ENPV</c:v>
                </c:pt>
                <c:pt idx="3">
                  <c:v>Variant 2
ENPV</c:v>
                </c:pt>
              </c:strCache>
            </c:strRef>
          </c:cat>
          <c:val>
            <c:numRef>
              <c:f>Zhrnutie!$D$17:$G$17</c:f>
              <c:numCache>
                <c:formatCode>#,##0</c:formatCode>
                <c:ptCount val="4"/>
                <c:pt idx="0">
                  <c:v>844669.83649612591</c:v>
                </c:pt>
                <c:pt idx="1">
                  <c:v>871406.37076234887</c:v>
                </c:pt>
                <c:pt idx="2">
                  <c:v>814828.31755334418</c:v>
                </c:pt>
                <c:pt idx="3">
                  <c:v>840932.39820817753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C4-419B-A1A3-1E0502F03EC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>
                <a:noFill/>
              </a:ln>
              <a:effectLst/>
            </c:spPr>
          </c:marker>
          <c:cat>
            <c:strRef>
              <c:f>Zhrnutie!$D$15:$G$15</c:f>
              <c:strCache>
                <c:ptCount val="4"/>
                <c:pt idx="0">
                  <c:v>Variant 1
NPV_C</c:v>
                </c:pt>
                <c:pt idx="1">
                  <c:v>Variant 2
NPV_C</c:v>
                </c:pt>
                <c:pt idx="2">
                  <c:v>Variant 1
ENPV</c:v>
                </c:pt>
                <c:pt idx="3">
                  <c:v>Variant 2
ENPV</c:v>
                </c:pt>
              </c:strCache>
            </c:strRef>
          </c:cat>
          <c:val>
            <c:numRef>
              <c:f>Zhrnutie!$D$18:$G$18</c:f>
              <c:numCache>
                <c:formatCode>#,##0</c:formatCode>
                <c:ptCount val="4"/>
                <c:pt idx="0">
                  <c:v>884387.11836383061</c:v>
                </c:pt>
                <c:pt idx="1">
                  <c:v>911649.45982584427</c:v>
                </c:pt>
                <c:pt idx="2">
                  <c:v>853140.02552458993</c:v>
                </c:pt>
                <c:pt idx="3">
                  <c:v>879752.13374106318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C4-419B-A1A3-1E0502F03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hiLowLines>
        <c:axId val="650636296"/>
        <c:axId val="650639904"/>
      </c:stockChart>
      <c:catAx>
        <c:axId val="65063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9904"/>
        <c:crosses val="autoZero"/>
        <c:auto val="1"/>
        <c:lblAlgn val="ctr"/>
        <c:lblOffset val="100"/>
        <c:noMultiLvlLbl val="0"/>
      </c:catAx>
      <c:valAx>
        <c:axId val="65063990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6296"/>
        <c:crosses val="autoZero"/>
        <c:crossBetween val="between"/>
        <c:dispUnits>
          <c:builtInUnit val="thousand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</a:t>
                  </a:r>
                  <a:r>
                    <a:rPr lang="cs-CZ" baseline="0"/>
                    <a:t> Eur]</a:t>
                  </a:r>
                  <a:endParaRPr 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Vnútorná miera</a:t>
            </a:r>
            <a:r>
              <a:rPr lang="cs-CZ" sz="1200" baseline="0"/>
              <a:t> návratnosti</a:t>
            </a:r>
            <a:endParaRPr lang="cs-CZ" sz="1200"/>
          </a:p>
          <a:p>
            <a:pPr>
              <a:defRPr/>
            </a:pPr>
            <a:r>
              <a:rPr lang="cs-CZ" sz="1000" b="0"/>
              <a:t>(Finančná IRR_C,</a:t>
            </a:r>
            <a:r>
              <a:rPr lang="cs-CZ" sz="1000" b="0" baseline="0"/>
              <a:t> Ekonomická EIRR)</a:t>
            </a:r>
            <a:endParaRPr lang="cs-CZ" sz="10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tockChart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Zhrnutie!$D$42:$G$42</c:f>
              <c:strCache>
                <c:ptCount val="4"/>
                <c:pt idx="0">
                  <c:v>Variant 1
IRR_C</c:v>
                </c:pt>
                <c:pt idx="1">
                  <c:v>Variant 2
IRR_C</c:v>
                </c:pt>
                <c:pt idx="2">
                  <c:v>Variant 1
EIRR</c:v>
                </c:pt>
                <c:pt idx="3">
                  <c:v>Variant 2
EIRR</c:v>
                </c:pt>
              </c:strCache>
            </c:strRef>
          </c:cat>
          <c:val>
            <c:numRef>
              <c:f>Zhrnutie!$D$43:$G$43</c:f>
              <c:numCache>
                <c:formatCode>0%</c:formatCode>
                <c:ptCount val="4"/>
                <c:pt idx="0">
                  <c:v>7.5082363089854969</c:v>
                </c:pt>
                <c:pt idx="1">
                  <c:v>7.4338919798503493</c:v>
                </c:pt>
                <c:pt idx="2">
                  <c:v>11.109249446082989</c:v>
                </c:pt>
                <c:pt idx="3">
                  <c:v>10.856592796624266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9C-42BE-91EA-D202EC2773E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Zhrnutie!$D$42:$G$42</c:f>
              <c:strCache>
                <c:ptCount val="4"/>
                <c:pt idx="0">
                  <c:v>Variant 1
IRR_C</c:v>
                </c:pt>
                <c:pt idx="1">
                  <c:v>Variant 2
IRR_C</c:v>
                </c:pt>
                <c:pt idx="2">
                  <c:v>Variant 1
EIRR</c:v>
                </c:pt>
                <c:pt idx="3">
                  <c:v>Variant 2
EIRR</c:v>
                </c:pt>
              </c:strCache>
            </c:strRef>
          </c:cat>
          <c:val>
            <c:numRef>
              <c:f>Zhrnutie!$D$44:$G$44</c:f>
              <c:numCache>
                <c:formatCode>0%</c:formatCode>
                <c:ptCount val="4"/>
                <c:pt idx="0">
                  <c:v>7.133985193225298</c:v>
                </c:pt>
                <c:pt idx="1">
                  <c:v>7.070076748565608</c:v>
                </c:pt>
                <c:pt idx="2">
                  <c:v>10.608276831678443</c:v>
                </c:pt>
                <c:pt idx="3">
                  <c:v>10.374708912942197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9C-42BE-91EA-D202EC2773E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19050">
                <a:noFill/>
              </a:ln>
              <a:effectLst/>
            </c:spPr>
          </c:marker>
          <c:cat>
            <c:strRef>
              <c:f>Zhrnutie!$D$42:$G$42</c:f>
              <c:strCache>
                <c:ptCount val="4"/>
                <c:pt idx="0">
                  <c:v>Variant 1
IRR_C</c:v>
                </c:pt>
                <c:pt idx="1">
                  <c:v>Variant 2
IRR_C</c:v>
                </c:pt>
                <c:pt idx="2">
                  <c:v>Variant 1
EIRR</c:v>
                </c:pt>
                <c:pt idx="3">
                  <c:v>Variant 2
EIRR</c:v>
                </c:pt>
              </c:strCache>
            </c:strRef>
          </c:cat>
          <c:val>
            <c:numRef>
              <c:f>Zhrnutie!$D$45:$G$45</c:f>
              <c:numCache>
                <c:formatCode>0%</c:formatCode>
                <c:ptCount val="4"/>
                <c:pt idx="0">
                  <c:v>7.3015563232480662</c:v>
                </c:pt>
                <c:pt idx="1">
                  <c:v>7.2328212934936946</c:v>
                </c:pt>
                <c:pt idx="2">
                  <c:v>10.825309991893095</c:v>
                </c:pt>
                <c:pt idx="3">
                  <c:v>10.583398782325785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9C-42BE-91EA-D202EC277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hiLowLines>
        <c:axId val="650636296"/>
        <c:axId val="650639904"/>
      </c:stockChart>
      <c:catAx>
        <c:axId val="65063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9904"/>
        <c:crosses val="autoZero"/>
        <c:auto val="1"/>
        <c:lblAlgn val="ctr"/>
        <c:lblOffset val="100"/>
        <c:noMultiLvlLbl val="0"/>
      </c:catAx>
      <c:valAx>
        <c:axId val="650639904"/>
        <c:scaling>
          <c:orientation val="minMax"/>
          <c:min val="7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6296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Nákladová efektívnosť</a:t>
            </a:r>
            <a:endParaRPr lang="cs-CZ" sz="10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tockChart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Zhrnutie!$D$70:$E$70</c:f>
              <c:strCache>
                <c:ptCount val="2"/>
                <c:pt idx="0">
                  <c:v>Variant 1</c:v>
                </c:pt>
                <c:pt idx="1">
                  <c:v>Variant 2</c:v>
                </c:pt>
              </c:strCache>
            </c:strRef>
          </c:cat>
          <c:val>
            <c:numRef>
              <c:f>Zhrnutie!$D$71:$E$71</c:f>
              <c:numCache>
                <c:formatCode>0.00</c:formatCode>
                <c:ptCount val="2"/>
                <c:pt idx="0">
                  <c:v>7.0575523660720192</c:v>
                </c:pt>
                <c:pt idx="1">
                  <c:v>7.1262031118750322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36-47B8-B610-101D15550FF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Zhrnutie!$D$70:$E$70</c:f>
              <c:strCache>
                <c:ptCount val="2"/>
                <c:pt idx="0">
                  <c:v>Variant 1</c:v>
                </c:pt>
                <c:pt idx="1">
                  <c:v>Variant 2</c:v>
                </c:pt>
              </c:strCache>
            </c:strRef>
          </c:cat>
          <c:val>
            <c:numRef>
              <c:f>Zhrnutie!$D$72:$E$72</c:f>
              <c:numCache>
                <c:formatCode>0.00</c:formatCode>
                <c:ptCount val="2"/>
                <c:pt idx="0">
                  <c:v>6.7285452680439386</c:v>
                </c:pt>
                <c:pt idx="1">
                  <c:v>6.8011264188607772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36-47B8-B610-101D15550FF9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19050">
                <a:noFill/>
              </a:ln>
              <a:effectLst/>
            </c:spPr>
          </c:marker>
          <c:cat>
            <c:strRef>
              <c:f>Zhrnutie!$D$70:$E$70</c:f>
              <c:strCache>
                <c:ptCount val="2"/>
                <c:pt idx="0">
                  <c:v>Variant 1</c:v>
                </c:pt>
                <c:pt idx="1">
                  <c:v>Variant 2</c:v>
                </c:pt>
              </c:strCache>
            </c:strRef>
          </c:cat>
          <c:val>
            <c:numRef>
              <c:f>Zhrnutie!$D$73:$E$73</c:f>
              <c:numCache>
                <c:formatCode>0.00</c:formatCode>
                <c:ptCount val="2"/>
                <c:pt idx="0">
                  <c:v>6.9036490121792653</c:v>
                </c:pt>
                <c:pt idx="1">
                  <c:v>6.9739470284926224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36-47B8-B610-101D15550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hiLowLines>
        <c:axId val="650636296"/>
        <c:axId val="650639904"/>
      </c:stockChart>
      <c:catAx>
        <c:axId val="65063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9904"/>
        <c:crosses val="autoZero"/>
        <c:auto val="1"/>
        <c:lblAlgn val="ctr"/>
        <c:lblOffset val="100"/>
        <c:noMultiLvlLbl val="0"/>
      </c:catAx>
      <c:valAx>
        <c:axId val="65063990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50636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19</xdr:row>
      <xdr:rowOff>104775</xdr:rowOff>
    </xdr:from>
    <xdr:to>
      <xdr:col>7</xdr:col>
      <xdr:colOff>57150</xdr:colOff>
      <xdr:row>36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809625</xdr:colOff>
      <xdr:row>46</xdr:row>
      <xdr:rowOff>57150</xdr:rowOff>
    </xdr:from>
    <xdr:to>
      <xdr:col>7</xdr:col>
      <xdr:colOff>57150</xdr:colOff>
      <xdr:row>63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866775</xdr:colOff>
      <xdr:row>74</xdr:row>
      <xdr:rowOff>28575</xdr:rowOff>
    </xdr:from>
    <xdr:to>
      <xdr:col>7</xdr:col>
      <xdr:colOff>114300</xdr:colOff>
      <xdr:row>91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tim/Pr&#237;loha_19_Porovnanie_v&#253;sledkov_CB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Optim/Pr&#237;loha_16_Model_v&#253;davkov_roz&#353;&#237;ren&#253;%20rozsah%20V&#218;C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Optim/Pr&#237;loha_4_CBA_Variant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esim/Pr&#237;loha_4_CBA_Variant_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Optim/Pr&#237;loha_5_CBA_Variant_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Pesim/Pr&#237;loha_5_CBA_Variant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esim/Pr&#237;loha_19_Porovnanie_v&#253;sledkov_CB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9_Porovnanie_v&#253;sledkov_CB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esim/Pr&#237;loha_15_Model_v&#253;davko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5_Model_v&#253;davkov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ptim/Pr&#237;loha_15_Model_v&#253;davko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esim/Pr&#237;loha_16_Model_v&#253;davkov_roz&#353;&#237;ren&#253;%20rozsah%20V&#218;C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6_Model_v&#253;davkov_roz&#353;&#237;ren&#253;%20rozsah%20V&#218;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"/>
      <sheetName val="Ekon"/>
    </sheetNames>
    <sheetDataSet>
      <sheetData sheetId="0">
        <row r="4">
          <cell r="D4">
            <v>921096.50060763338</v>
          </cell>
          <cell r="E4">
            <v>7.5082363089854969</v>
          </cell>
        </row>
        <row r="5">
          <cell r="D5">
            <v>948925.19663451193</v>
          </cell>
          <cell r="E5">
            <v>7.4338919798503493</v>
          </cell>
        </row>
      </sheetData>
      <sheetData sheetId="1">
        <row r="4">
          <cell r="C4">
            <v>2681.2781000000004</v>
          </cell>
          <cell r="D4">
            <v>888620.07704286953</v>
          </cell>
          <cell r="E4">
            <v>11.109249446082989</v>
          </cell>
          <cell r="F4">
            <v>7.0575523660720192</v>
          </cell>
        </row>
        <row r="5">
          <cell r="C5">
            <v>3271.5111000000006</v>
          </cell>
          <cell r="D5">
            <v>915780.07113713736</v>
          </cell>
          <cell r="E5">
            <v>10.856592796624266</v>
          </cell>
          <cell r="F5">
            <v>7.1262031118750322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9">
          <cell r="B9">
            <v>20045030.715781573</v>
          </cell>
        </row>
        <row r="10">
          <cell r="B10">
            <v>9072430.5296358541</v>
          </cell>
        </row>
        <row r="25">
          <cell r="C25">
            <v>32065152.581533704</v>
          </cell>
          <cell r="D25">
            <v>32020766.195446592</v>
          </cell>
          <cell r="E25">
            <v>31653726.842548944</v>
          </cell>
          <cell r="F25">
            <v>31458954.385189127</v>
          </cell>
          <cell r="G25">
            <v>31063155.458897173</v>
          </cell>
          <cell r="H25">
            <v>29996410.476966944</v>
          </cell>
          <cell r="I25">
            <v>30346908.477249835</v>
          </cell>
          <cell r="J25">
            <v>30372506.451043919</v>
          </cell>
          <cell r="K25">
            <v>30728533.684171572</v>
          </cell>
          <cell r="L25">
            <v>31087892.828990798</v>
          </cell>
          <cell r="M25">
            <v>3342294.1400877312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C5">
            <v>16966875.822602242</v>
          </cell>
          <cell r="D5">
            <v>16966875.822602242</v>
          </cell>
        </row>
        <row r="6">
          <cell r="C6">
            <v>151069264.78918165</v>
          </cell>
          <cell r="D6"/>
          <cell r="E6">
            <v>27734225.149610769</v>
          </cell>
          <cell r="F6">
            <v>27690866.26263272</v>
          </cell>
          <cell r="G6">
            <v>27363529.776189189</v>
          </cell>
          <cell r="H6">
            <v>27187744.73926001</v>
          </cell>
          <cell r="I6">
            <v>26835012.556926027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C7">
            <v>30619416.565174501</v>
          </cell>
          <cell r="D7">
            <v>1767024</v>
          </cell>
          <cell r="E7">
            <v>5221555.92</v>
          </cell>
          <cell r="F7">
            <v>5221555.92</v>
          </cell>
          <cell r="G7">
            <v>5221555.92</v>
          </cell>
          <cell r="H7">
            <v>5221555.92</v>
          </cell>
          <cell r="I7">
            <v>5221555.92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C8">
            <v>198655557.17695838</v>
          </cell>
          <cell r="D8">
            <v>18733899.822602242</v>
          </cell>
          <cell r="E8">
            <v>32955781.069610767</v>
          </cell>
          <cell r="F8">
            <v>32912422.182632722</v>
          </cell>
          <cell r="G8">
            <v>32585085.696189187</v>
          </cell>
          <cell r="H8">
            <v>32409300.659260012</v>
          </cell>
          <cell r="I8">
            <v>32056568.476926029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C9">
            <v>1402021997.5875978</v>
          </cell>
          <cell r="D9">
            <v>0</v>
          </cell>
          <cell r="E9">
            <v>240569037.93973753</v>
          </cell>
          <cell r="F9">
            <v>246076017.7338149</v>
          </cell>
          <cell r="G9">
            <v>252209146.11899576</v>
          </cell>
          <cell r="H9">
            <v>259973172.68757585</v>
          </cell>
          <cell r="I9">
            <v>266605879.97692892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>
            <v>0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</row>
        <row r="11">
          <cell r="C11">
            <v>0</v>
          </cell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</row>
        <row r="12">
          <cell r="C12">
            <v>0</v>
          </cell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C13">
            <v>0</v>
          </cell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</row>
        <row r="14">
          <cell r="C14">
            <v>1402021997.5875978</v>
          </cell>
          <cell r="D14">
            <v>0</v>
          </cell>
          <cell r="E14">
            <v>240569037.93973753</v>
          </cell>
          <cell r="F14">
            <v>246076017.7338149</v>
          </cell>
          <cell r="G14">
            <v>252209146.11899576</v>
          </cell>
          <cell r="H14">
            <v>259973172.68757585</v>
          </cell>
          <cell r="I14">
            <v>266605879.97692892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C15">
            <v>0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>
            <v>0</v>
          </cell>
        </row>
        <row r="16">
          <cell r="C16">
            <v>1203366440.4106395</v>
          </cell>
          <cell r="D16">
            <v>-18733899.822602242</v>
          </cell>
          <cell r="E16">
            <v>207613256.87012675</v>
          </cell>
          <cell r="F16">
            <v>213163595.55118218</v>
          </cell>
          <cell r="G16">
            <v>219624060.42280656</v>
          </cell>
          <cell r="H16">
            <v>227563872.02831584</v>
          </cell>
          <cell r="I16">
            <v>234549311.50000289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8">
          <cell r="C18">
            <v>888620077.04286957</v>
          </cell>
        </row>
        <row r="19">
          <cell r="C19">
            <v>11.109249446082989</v>
          </cell>
        </row>
        <row r="20">
          <cell r="C20">
            <v>7.0575523660720192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C5">
            <v>16921447.66210714</v>
          </cell>
          <cell r="D5">
            <v>16921447.66210714</v>
          </cell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</row>
        <row r="6">
          <cell r="C6">
            <v>144376391.64649713</v>
          </cell>
          <cell r="D6"/>
          <cell r="E6">
            <v>27114967.597547282</v>
          </cell>
          <cell r="F6">
            <v>26825052.014205597</v>
          </cell>
          <cell r="G6">
            <v>26218207.178991202</v>
          </cell>
          <cell r="H6">
            <v>25721533.104607873</v>
          </cell>
          <cell r="I6">
            <v>25021390.271727938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C7">
            <v>30619416.565174501</v>
          </cell>
          <cell r="D7">
            <v>1767024</v>
          </cell>
          <cell r="E7">
            <v>5221555.92</v>
          </cell>
          <cell r="F7">
            <v>5221555.92</v>
          </cell>
          <cell r="G7">
            <v>5221555.92</v>
          </cell>
          <cell r="H7">
            <v>5221555.92</v>
          </cell>
          <cell r="I7">
            <v>5221555.92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C8">
            <v>191917255.87377876</v>
          </cell>
          <cell r="D8">
            <v>18688471.66210714</v>
          </cell>
          <cell r="E8">
            <v>32336523.51754728</v>
          </cell>
          <cell r="F8">
            <v>32046607.934205599</v>
          </cell>
          <cell r="G8">
            <v>31439763.0989912</v>
          </cell>
          <cell r="H8">
            <v>30943089.024607874</v>
          </cell>
          <cell r="I8">
            <v>30242946.191727936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C9">
            <v>1291323943.8654919</v>
          </cell>
          <cell r="D9">
            <v>0</v>
          </cell>
          <cell r="E9">
            <v>230428257.6517531</v>
          </cell>
          <cell r="F9">
            <v>231814971.79804254</v>
          </cell>
          <cell r="G9">
            <v>233277171.8949402</v>
          </cell>
          <cell r="H9">
            <v>235678747.97130516</v>
          </cell>
          <cell r="I9">
            <v>236505795.99351329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>
            <v>0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</row>
        <row r="11">
          <cell r="C11">
            <v>0</v>
          </cell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</row>
        <row r="12">
          <cell r="C12">
            <v>0</v>
          </cell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C13">
            <v>0</v>
          </cell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</row>
        <row r="14">
          <cell r="C14">
            <v>1291323943.8654919</v>
          </cell>
          <cell r="D14">
            <v>0</v>
          </cell>
          <cell r="E14">
            <v>230428257.6517531</v>
          </cell>
          <cell r="F14">
            <v>231814971.79804254</v>
          </cell>
          <cell r="G14">
            <v>233277171.8949402</v>
          </cell>
          <cell r="H14">
            <v>235678747.97130516</v>
          </cell>
          <cell r="I14">
            <v>236505795.99351329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C15">
            <v>0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>
            <v>0</v>
          </cell>
        </row>
        <row r="16">
          <cell r="C16">
            <v>1099406687.991713</v>
          </cell>
          <cell r="D16">
            <v>-18688471.66210714</v>
          </cell>
          <cell r="E16">
            <v>198091734.13420582</v>
          </cell>
          <cell r="F16">
            <v>199768363.86383694</v>
          </cell>
          <cell r="G16">
            <v>201837408.79594898</v>
          </cell>
          <cell r="H16">
            <v>204735658.94669729</v>
          </cell>
          <cell r="I16">
            <v>206262849.80178535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8">
          <cell r="C18">
            <v>814828317.55334413</v>
          </cell>
        </row>
        <row r="19">
          <cell r="C19">
            <v>10.608276831678443</v>
          </cell>
        </row>
        <row r="20">
          <cell r="C20">
            <v>6.7285452680439386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C5">
            <v>18021732.859291773</v>
          </cell>
          <cell r="D5">
            <v>18021732.859291773</v>
          </cell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</row>
        <row r="6">
          <cell r="C6">
            <v>153789083.89312914</v>
          </cell>
          <cell r="D6"/>
          <cell r="E6">
            <v>28217334.271749664</v>
          </cell>
          <cell r="F6">
            <v>28178274.251993004</v>
          </cell>
          <cell r="G6">
            <v>27855279.621443074</v>
          </cell>
          <cell r="H6">
            <v>27683879.858966436</v>
          </cell>
          <cell r="I6">
            <v>27335576.803829517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C7">
            <v>30619416.565174501</v>
          </cell>
          <cell r="D7">
            <v>1767024</v>
          </cell>
          <cell r="E7">
            <v>5221555.92</v>
          </cell>
          <cell r="F7">
            <v>5221555.92</v>
          </cell>
          <cell r="G7">
            <v>5221555.92</v>
          </cell>
          <cell r="H7">
            <v>5221555.92</v>
          </cell>
          <cell r="I7">
            <v>5221555.92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C8">
            <v>202430233.31759539</v>
          </cell>
          <cell r="D8">
            <v>19788756.859291773</v>
          </cell>
          <cell r="E8">
            <v>33438890.191749662</v>
          </cell>
          <cell r="F8">
            <v>33399830.171993002</v>
          </cell>
          <cell r="G8">
            <v>33076835.541443072</v>
          </cell>
          <cell r="H8">
            <v>32905435.778966434</v>
          </cell>
          <cell r="I8">
            <v>32557132.723829515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C9">
            <v>1442558958.605437</v>
          </cell>
          <cell r="D9">
            <v>0</v>
          </cell>
          <cell r="E9">
            <v>247752973.80435812</v>
          </cell>
          <cell r="F9">
            <v>253331792.95708171</v>
          </cell>
          <cell r="G9">
            <v>259537479.09449521</v>
          </cell>
          <cell r="H9">
            <v>267374788.99283031</v>
          </cell>
          <cell r="I9">
            <v>274081512.44523591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>
            <v>0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</row>
        <row r="11">
          <cell r="C11">
            <v>0</v>
          </cell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</row>
        <row r="12">
          <cell r="C12">
            <v>0</v>
          </cell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C13">
            <v>0</v>
          </cell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</row>
        <row r="14">
          <cell r="C14">
            <v>1442558958.605437</v>
          </cell>
          <cell r="D14">
            <v>0</v>
          </cell>
          <cell r="E14">
            <v>247752973.80435812</v>
          </cell>
          <cell r="F14">
            <v>253331792.95708171</v>
          </cell>
          <cell r="G14">
            <v>259537479.09449521</v>
          </cell>
          <cell r="H14">
            <v>267374788.99283031</v>
          </cell>
          <cell r="I14">
            <v>274081512.44523591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C15">
            <v>0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>
            <v>0</v>
          </cell>
        </row>
        <row r="16">
          <cell r="C16">
            <v>1240128725.2878416</v>
          </cell>
          <cell r="D16">
            <v>-19788756.859291773</v>
          </cell>
          <cell r="E16">
            <v>214314083.61260846</v>
          </cell>
          <cell r="F16">
            <v>219931962.78508872</v>
          </cell>
          <cell r="G16">
            <v>226460643.55305213</v>
          </cell>
          <cell r="H16">
            <v>234469353.21386388</v>
          </cell>
          <cell r="I16">
            <v>241524379.7214064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8">
          <cell r="C18">
            <v>915780071.13713741</v>
          </cell>
        </row>
        <row r="19">
          <cell r="C19">
            <v>10.856592796624266</v>
          </cell>
        </row>
        <row r="20">
          <cell r="C20">
            <v>7.1262031118750322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"/>
      <sheetName val="01 Investičné náklady"/>
      <sheetName val="02 Zostatková hodnota"/>
      <sheetName val="03 Prevádzkové výdavky"/>
      <sheetName val="04 Príjmy"/>
      <sheetName val="05 Financovanie"/>
      <sheetName val="06 Finančná analýza"/>
      <sheetName val="07 Ocenenie času"/>
      <sheetName val="08 Prevádzkové náklady vozidiel"/>
      <sheetName val="09 Nehodovosť"/>
      <sheetName val="10 Externality"/>
      <sheetName val="11 Ekonomická analýz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C5">
            <v>17975670.58159497</v>
          </cell>
          <cell r="D5">
            <v>17975670.58159497</v>
          </cell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</row>
        <row r="6">
          <cell r="C6">
            <v>147001393.49542701</v>
          </cell>
          <cell r="D6"/>
          <cell r="E6">
            <v>27589606.252952535</v>
          </cell>
          <cell r="F6">
            <v>27300322.793993957</v>
          </cell>
          <cell r="G6">
            <v>26693688.982969452</v>
          </cell>
          <cell r="H6">
            <v>26196803.778884139</v>
          </cell>
          <cell r="I6">
            <v>25496027.87359279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C7">
            <v>30619416.565174501</v>
          </cell>
          <cell r="D7">
            <v>1767024</v>
          </cell>
          <cell r="E7">
            <v>5221555.92</v>
          </cell>
          <cell r="F7">
            <v>5221555.92</v>
          </cell>
          <cell r="G7">
            <v>5221555.92</v>
          </cell>
          <cell r="H7">
            <v>5221555.92</v>
          </cell>
          <cell r="I7">
            <v>5221555.92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C8">
            <v>195596480.64219648</v>
          </cell>
          <cell r="D8">
            <v>19742694.58159497</v>
          </cell>
          <cell r="E8">
            <v>32811162.172952533</v>
          </cell>
          <cell r="F8">
            <v>32521878.713993959</v>
          </cell>
          <cell r="G8">
            <v>31915244.90296945</v>
          </cell>
          <cell r="H8">
            <v>31418359.698884137</v>
          </cell>
          <cell r="I8">
            <v>30717583.793592788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C9">
            <v>1330276391.931833</v>
          </cell>
          <cell r="D9">
            <v>0</v>
          </cell>
          <cell r="E9">
            <v>237470641.59903339</v>
          </cell>
          <cell r="F9">
            <v>238867919.32124373</v>
          </cell>
          <cell r="G9">
            <v>240333645.89190298</v>
          </cell>
          <cell r="H9">
            <v>242731693.73126951</v>
          </cell>
          <cell r="I9">
            <v>243548162.33483768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>
            <v>0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</row>
        <row r="11">
          <cell r="C11">
            <v>0</v>
          </cell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</row>
        <row r="12">
          <cell r="C12">
            <v>0</v>
          </cell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C13">
            <v>0</v>
          </cell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</row>
        <row r="14">
          <cell r="C14">
            <v>1330276391.931833</v>
          </cell>
          <cell r="D14">
            <v>0</v>
          </cell>
          <cell r="E14">
            <v>237470641.59903339</v>
          </cell>
          <cell r="F14">
            <v>238867919.32124373</v>
          </cell>
          <cell r="G14">
            <v>240333645.89190298</v>
          </cell>
          <cell r="H14">
            <v>242731693.73126951</v>
          </cell>
          <cell r="I14">
            <v>243548162.33483768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C15">
            <v>0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>
            <v>0</v>
          </cell>
        </row>
        <row r="16">
          <cell r="C16">
            <v>1134679911.2896366</v>
          </cell>
          <cell r="D16">
            <v>-19742694.58159497</v>
          </cell>
          <cell r="E16">
            <v>204659479.42608085</v>
          </cell>
          <cell r="F16">
            <v>206346040.60724977</v>
          </cell>
          <cell r="G16">
            <v>208418400.98893353</v>
          </cell>
          <cell r="H16">
            <v>211313334.03238538</v>
          </cell>
          <cell r="I16">
            <v>212830578.54124489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8">
          <cell r="C18">
            <v>840932398.20817757</v>
          </cell>
        </row>
        <row r="19">
          <cell r="C19">
            <v>10.374708912942197</v>
          </cell>
        </row>
        <row r="20">
          <cell r="C20">
            <v>6.8011264188607772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"/>
      <sheetName val="Ekon"/>
    </sheetNames>
    <sheetDataSet>
      <sheetData sheetId="0">
        <row r="4">
          <cell r="D4">
            <v>844669.83649612591</v>
          </cell>
          <cell r="E4">
            <v>7.133985193225298</v>
          </cell>
        </row>
        <row r="5">
          <cell r="D5">
            <v>871406.37076234887</v>
          </cell>
          <cell r="E5">
            <v>7.070076748565608</v>
          </cell>
        </row>
      </sheetData>
      <sheetData sheetId="1">
        <row r="4">
          <cell r="D4">
            <v>814828.31755334418</v>
          </cell>
          <cell r="E4">
            <v>10.608276831678443</v>
          </cell>
          <cell r="F4">
            <v>6.7285452680439386</v>
          </cell>
        </row>
        <row r="5">
          <cell r="D5">
            <v>840932.39820817753</v>
          </cell>
          <cell r="E5">
            <v>10.374708912942197</v>
          </cell>
          <cell r="F5">
            <v>6.8011264188607772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"/>
      <sheetName val="Ekon"/>
    </sheetNames>
    <sheetDataSet>
      <sheetData sheetId="0">
        <row r="4">
          <cell r="D4">
            <v>884387.11836383061</v>
          </cell>
          <cell r="E4">
            <v>7.3015563232480662</v>
          </cell>
        </row>
        <row r="5">
          <cell r="D5">
            <v>911649.45982584427</v>
          </cell>
          <cell r="E5">
            <v>7.2328212934936946</v>
          </cell>
        </row>
      </sheetData>
      <sheetData sheetId="1">
        <row r="4">
          <cell r="D4">
            <v>853140.02552458993</v>
          </cell>
          <cell r="E4">
            <v>10.825309991893095</v>
          </cell>
          <cell r="F4">
            <v>6.9036490121792653</v>
          </cell>
        </row>
        <row r="5">
          <cell r="D5">
            <v>879752.13374106318</v>
          </cell>
          <cell r="E5">
            <v>10.583398782325785</v>
          </cell>
          <cell r="F5">
            <v>6.9739470284926224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I8">
            <v>459147.75162602362</v>
          </cell>
          <cell r="J8">
            <v>461973.15915781108</v>
          </cell>
          <cell r="K8">
            <v>464053.32941556565</v>
          </cell>
          <cell r="L8">
            <v>468891.45871058141</v>
          </cell>
          <cell r="M8">
            <v>455582.50956433266</v>
          </cell>
          <cell r="N8">
            <v>445049.90825540671</v>
          </cell>
          <cell r="O8">
            <v>412381.90870732826</v>
          </cell>
          <cell r="P8">
            <v>402772.46406642429</v>
          </cell>
          <cell r="Q8">
            <v>370959.51027044788</v>
          </cell>
          <cell r="R8">
            <v>363421.89131214388</v>
          </cell>
        </row>
        <row r="9">
          <cell r="I9">
            <v>53554.554143999994</v>
          </cell>
          <cell r="J9">
            <v>53929.436023007991</v>
          </cell>
          <cell r="K9">
            <v>54253.012639146036</v>
          </cell>
          <cell r="L9">
            <v>54524.277702341758</v>
          </cell>
          <cell r="M9">
            <v>54742.374813151124</v>
          </cell>
          <cell r="N9">
            <v>54906.601937590574</v>
          </cell>
          <cell r="O9">
            <v>55016.415141465754</v>
          </cell>
          <cell r="P9">
            <v>55071.431556607211</v>
          </cell>
          <cell r="Q9">
            <v>55071.431556607204</v>
          </cell>
          <cell r="R9">
            <v>55016.360125050589</v>
          </cell>
        </row>
        <row r="10">
          <cell r="I10">
            <v>51054.832963599998</v>
          </cell>
          <cell r="J10">
            <v>50013.314371142558</v>
          </cell>
          <cell r="K10">
            <v>48993.042757971249</v>
          </cell>
          <cell r="L10">
            <v>47993.584685708636</v>
          </cell>
          <cell r="M10">
            <v>47014.515558120183</v>
          </cell>
          <cell r="N10">
            <v>46055.419440734535</v>
          </cell>
          <cell r="O10">
            <v>45115.888884143555</v>
          </cell>
          <cell r="P10">
            <v>44195.524750907025</v>
          </cell>
          <cell r="Q10">
            <v>43293.936045988521</v>
          </cell>
          <cell r="R10">
            <v>42410.739750650355</v>
          </cell>
        </row>
        <row r="13">
          <cell r="I13">
            <v>725289.81932659319</v>
          </cell>
          <cell r="J13">
            <v>736096.63763455942</v>
          </cell>
          <cell r="K13">
            <v>752169.45924256963</v>
          </cell>
          <cell r="L13">
            <v>766877.02622483869</v>
          </cell>
          <cell r="M13">
            <v>775082.6104054444</v>
          </cell>
          <cell r="N13">
            <v>793096.53938715043</v>
          </cell>
          <cell r="O13">
            <v>799362.00204830896</v>
          </cell>
          <cell r="P13">
            <v>806049.03256822506</v>
          </cell>
          <cell r="Q13">
            <v>815778.42933347251</v>
          </cell>
          <cell r="R13">
            <v>818796.80952200643</v>
          </cell>
        </row>
        <row r="14">
          <cell r="I14">
            <v>227549.40575852297</v>
          </cell>
          <cell r="J14">
            <v>239997.58434737733</v>
          </cell>
          <cell r="K14">
            <v>248550.91826376866</v>
          </cell>
          <cell r="L14">
            <v>262632.36265755876</v>
          </cell>
          <cell r="M14">
            <v>288385.04321966111</v>
          </cell>
          <cell r="N14">
            <v>302832.09173468541</v>
          </cell>
          <cell r="O14">
            <v>353657.70518115786</v>
          </cell>
          <cell r="P14">
            <v>375013.8273008503</v>
          </cell>
          <cell r="Q14">
            <v>409181.98626222304</v>
          </cell>
          <cell r="R14">
            <v>423319.78728755633</v>
          </cell>
        </row>
        <row r="25">
          <cell r="I25">
            <v>470788.59997119551</v>
          </cell>
          <cell r="J25">
            <v>475727.87279052206</v>
          </cell>
          <cell r="K25">
            <v>480602.47037975793</v>
          </cell>
          <cell r="L25">
            <v>489149.2504221194</v>
          </cell>
          <cell r="M25">
            <v>479007.12671476492</v>
          </cell>
          <cell r="N25">
            <v>472400.73893949587</v>
          </cell>
          <cell r="O25">
            <v>441385.49357763655</v>
          </cell>
          <cell r="P25">
            <v>435256.32252735092</v>
          </cell>
          <cell r="Q25">
            <v>404209.08910758409</v>
          </cell>
          <cell r="R25">
            <v>399880.40162255272</v>
          </cell>
        </row>
        <row r="26">
          <cell r="I26">
            <v>54197.421311799997</v>
          </cell>
          <cell r="J26">
            <v>54739.395524918</v>
          </cell>
          <cell r="K26">
            <v>55286.789480167179</v>
          </cell>
          <cell r="L26">
            <v>55839.657374968854</v>
          </cell>
          <cell r="M26">
            <v>56398.053948718545</v>
          </cell>
          <cell r="N26">
            <v>56962.034488205732</v>
          </cell>
          <cell r="O26">
            <v>57474.692798599579</v>
          </cell>
          <cell r="P26">
            <v>57934.490340988377</v>
          </cell>
          <cell r="Q26">
            <v>58340.031773375289</v>
          </cell>
          <cell r="R26">
            <v>58690.071964015544</v>
          </cell>
        </row>
        <row r="27">
          <cell r="I27">
            <v>50013.314371142558</v>
          </cell>
          <cell r="J27">
            <v>48993.042757971249</v>
          </cell>
          <cell r="K27">
            <v>47993.584685708636</v>
          </cell>
          <cell r="L27">
            <v>47014.515558120183</v>
          </cell>
          <cell r="M27">
            <v>46055.419440734535</v>
          </cell>
          <cell r="N27">
            <v>45115.888884143555</v>
          </cell>
          <cell r="O27">
            <v>44195.524750907025</v>
          </cell>
          <cell r="P27">
            <v>43293.936045988521</v>
          </cell>
          <cell r="Q27">
            <v>42410.739750650355</v>
          </cell>
          <cell r="R27">
            <v>41545.560659737086</v>
          </cell>
        </row>
        <row r="30">
          <cell r="I30">
            <v>741354.83446221938</v>
          </cell>
          <cell r="J30">
            <v>755514.71180044767</v>
          </cell>
          <cell r="K30">
            <v>776397.03962075023</v>
          </cell>
          <cell r="L30">
            <v>797209.27865410235</v>
          </cell>
          <cell r="M30">
            <v>812435.97587639559</v>
          </cell>
          <cell r="N30">
            <v>839693.10834183625</v>
          </cell>
          <cell r="O30">
            <v>854555.67635948677</v>
          </cell>
          <cell r="P30">
            <v>870134.37953610427</v>
          </cell>
          <cell r="Q30">
            <v>889370.64036182954</v>
          </cell>
          <cell r="R30">
            <v>901377.14400671434</v>
          </cell>
        </row>
        <row r="31">
          <cell r="I31">
            <v>237195.24897391157</v>
          </cell>
          <cell r="J31">
            <v>251932.93749984005</v>
          </cell>
          <cell r="K31">
            <v>263434.31606668193</v>
          </cell>
          <cell r="L31">
            <v>281708.38288148586</v>
          </cell>
          <cell r="M31">
            <v>313638.36903616483</v>
          </cell>
          <cell r="N31">
            <v>334829.51741485961</v>
          </cell>
          <cell r="O31">
            <v>396457.00037168583</v>
          </cell>
          <cell r="P31">
            <v>427099.88930310478</v>
          </cell>
          <cell r="Q31">
            <v>472823.26020265417</v>
          </cell>
          <cell r="R31">
            <v>497148.15217856597</v>
          </cell>
        </row>
        <row r="42">
          <cell r="I42">
            <v>450283.97759554425</v>
          </cell>
          <cell r="J42">
            <v>447698.79998788045</v>
          </cell>
          <cell r="K42">
            <v>444382.15858004551</v>
          </cell>
          <cell r="L42">
            <v>443694.87997344276</v>
          </cell>
          <cell r="M42">
            <v>425860.45680948335</v>
          </cell>
          <cell r="N42">
            <v>410946.68603064533</v>
          </cell>
          <cell r="O42">
            <v>375889.04846865206</v>
          </cell>
          <cell r="P42">
            <v>362604.46138580173</v>
          </cell>
          <cell r="Q42">
            <v>329519.02660091937</v>
          </cell>
          <cell r="R42">
            <v>318819.30914307613</v>
          </cell>
        </row>
        <row r="43">
          <cell r="I43">
            <v>53129.517999999996</v>
          </cell>
          <cell r="J43">
            <v>53209.212276999999</v>
          </cell>
          <cell r="K43">
            <v>53235.816883138505</v>
          </cell>
          <cell r="L43">
            <v>53209.198974696941</v>
          </cell>
          <cell r="M43">
            <v>53129.3851762349</v>
          </cell>
          <cell r="N43">
            <v>52996.561713294315</v>
          </cell>
          <cell r="O43">
            <v>52811.073747297785</v>
          </cell>
          <cell r="P43">
            <v>52573.423915434949</v>
          </cell>
          <cell r="Q43">
            <v>52284.270083900061</v>
          </cell>
          <cell r="R43">
            <v>51944.422328354711</v>
          </cell>
        </row>
        <row r="44">
          <cell r="I44">
            <v>52118.040999999997</v>
          </cell>
          <cell r="J44">
            <v>51054.832963599998</v>
          </cell>
          <cell r="K44">
            <v>50013.314371142558</v>
          </cell>
          <cell r="L44">
            <v>48993.042757971249</v>
          </cell>
          <cell r="M44">
            <v>47993.584685708636</v>
          </cell>
          <cell r="N44">
            <v>47014.515558120183</v>
          </cell>
          <cell r="O44">
            <v>46055.419440734535</v>
          </cell>
          <cell r="P44">
            <v>45115.888884143555</v>
          </cell>
          <cell r="Q44">
            <v>44195.524750907025</v>
          </cell>
          <cell r="R44">
            <v>43293.936045988521</v>
          </cell>
        </row>
        <row r="47">
          <cell r="I47">
            <v>713634.46517103747</v>
          </cell>
          <cell r="J47">
            <v>716988.54715734127</v>
          </cell>
          <cell r="K47">
            <v>725256.79875557753</v>
          </cell>
          <cell r="L47">
            <v>731971.74920596508</v>
          </cell>
          <cell r="M47">
            <v>732337.735080568</v>
          </cell>
          <cell r="N47">
            <v>741751.04057012021</v>
          </cell>
          <cell r="O47">
            <v>740045.01317680895</v>
          </cell>
          <cell r="P47">
            <v>738667.7217942623</v>
          </cell>
          <cell r="Q47">
            <v>739973.85963583412</v>
          </cell>
          <cell r="R47">
            <v>735164.02954820113</v>
          </cell>
        </row>
        <row r="48">
          <cell r="I48">
            <v>220442.24503341815</v>
          </cell>
          <cell r="J48">
            <v>228044.71002825894</v>
          </cell>
          <cell r="K48">
            <v>231564.05081255946</v>
          </cell>
          <cell r="L48">
            <v>240139.04591541065</v>
          </cell>
          <cell r="M48">
            <v>259355.77021589072</v>
          </cell>
          <cell r="N48">
            <v>267362.67136371299</v>
          </cell>
          <cell r="O48">
            <v>308597.55803369137</v>
          </cell>
          <cell r="P48">
            <v>321602.15967972594</v>
          </cell>
          <cell r="Q48">
            <v>345703.25606209418</v>
          </cell>
          <cell r="R48">
            <v>351105.48967918963</v>
          </cell>
        </row>
      </sheetData>
      <sheetData sheetId="10"/>
      <sheetData sheetId="11"/>
      <sheetData sheetId="12"/>
      <sheetData sheetId="13">
        <row r="15">
          <cell r="I15">
            <v>234708.86200920981</v>
          </cell>
          <cell r="J15">
            <v>238952.5997295354</v>
          </cell>
          <cell r="K15">
            <v>243363.90784719429</v>
          </cell>
          <cell r="L15">
            <v>248845.12903581487</v>
          </cell>
          <cell r="M15">
            <v>252767.63383442984</v>
          </cell>
          <cell r="N15">
            <v>256861.4019320067</v>
          </cell>
          <cell r="O15">
            <v>262152.55855776265</v>
          </cell>
          <cell r="P15">
            <v>265558.02537546278</v>
          </cell>
          <cell r="Q15">
            <v>268740.55557577714</v>
          </cell>
          <cell r="R15">
            <v>270551.16443501884</v>
          </cell>
        </row>
        <row r="32">
          <cell r="I32">
            <v>240569.03793973752</v>
          </cell>
          <cell r="J32">
            <v>246076.01773381489</v>
          </cell>
          <cell r="K32">
            <v>252209.14611899576</v>
          </cell>
          <cell r="L32">
            <v>259973.17268757583</v>
          </cell>
          <cell r="M32">
            <v>266605.87997692893</v>
          </cell>
          <cell r="N32">
            <v>273997.9772993013</v>
          </cell>
          <cell r="O32">
            <v>282863.47010353289</v>
          </cell>
          <cell r="P32">
            <v>289879.24173441913</v>
          </cell>
          <cell r="Q32">
            <v>296806.80268101505</v>
          </cell>
          <cell r="R32">
            <v>302361.94916220731</v>
          </cell>
        </row>
        <row r="49">
          <cell r="I49">
            <v>230428.25765175308</v>
          </cell>
          <cell r="J49">
            <v>231814.97179804253</v>
          </cell>
          <cell r="K49">
            <v>233277.1718949402</v>
          </cell>
          <cell r="L49">
            <v>235678.74797130516</v>
          </cell>
          <cell r="M49">
            <v>236505.79599351328</v>
          </cell>
          <cell r="N49">
            <v>237405.70520253544</v>
          </cell>
          <cell r="O49">
            <v>239341.15086761763</v>
          </cell>
          <cell r="P49">
            <v>239415.29155929369</v>
          </cell>
          <cell r="Q49">
            <v>239229.68723837318</v>
          </cell>
          <cell r="R49">
            <v>237753.22443033382</v>
          </cell>
        </row>
      </sheetData>
      <sheetData sheetId="14">
        <row r="15">
          <cell r="I15">
            <v>241807.58502806834</v>
          </cell>
          <cell r="J15">
            <v>246101.01380952593</v>
          </cell>
          <cell r="K15">
            <v>250555.21241166478</v>
          </cell>
          <cell r="L15">
            <v>256072.3901231077</v>
          </cell>
          <cell r="M15">
            <v>260023.80396607186</v>
          </cell>
          <cell r="N15">
            <v>264139.34057404363</v>
          </cell>
          <cell r="O15">
            <v>269445.0530770836</v>
          </cell>
          <cell r="P15">
            <v>272857.81238930306</v>
          </cell>
          <cell r="Q15">
            <v>276040.34258961747</v>
          </cell>
          <cell r="R15">
            <v>277843.65166184527</v>
          </cell>
        </row>
        <row r="32">
          <cell r="I32">
            <v>247752.97380435813</v>
          </cell>
          <cell r="J32">
            <v>253331.79295708169</v>
          </cell>
          <cell r="K32">
            <v>259537.47909449521</v>
          </cell>
          <cell r="L32">
            <v>267374.78899283032</v>
          </cell>
          <cell r="M32">
            <v>274081.51244523592</v>
          </cell>
          <cell r="N32">
            <v>281548.36609229137</v>
          </cell>
          <cell r="O32">
            <v>290481.81239565992</v>
          </cell>
          <cell r="P32">
            <v>297558.53076488321</v>
          </cell>
          <cell r="Q32">
            <v>304539.84673469234</v>
          </cell>
          <cell r="R32">
            <v>310141.39148020669</v>
          </cell>
        </row>
        <row r="49">
          <cell r="I49">
            <v>237470.64159903338</v>
          </cell>
          <cell r="J49">
            <v>238867.91932124374</v>
          </cell>
          <cell r="K49">
            <v>240333.64589190297</v>
          </cell>
          <cell r="L49">
            <v>242731.69373126951</v>
          </cell>
          <cell r="M49">
            <v>243548.16233483769</v>
          </cell>
          <cell r="N49">
            <v>244430.4656280065</v>
          </cell>
          <cell r="O49">
            <v>246341.32463159953</v>
          </cell>
          <cell r="P49">
            <v>246383.96454133769</v>
          </cell>
          <cell r="Q49">
            <v>246160.03251901592</v>
          </cell>
          <cell r="R49">
            <v>244638.52246665239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9">
          <cell r="B9">
            <v>18820653.370826177</v>
          </cell>
        </row>
        <row r="10">
          <cell r="B10">
            <v>9194451.4239786342</v>
          </cell>
        </row>
        <row r="25">
          <cell r="C25">
            <v>30812463.179031</v>
          </cell>
          <cell r="D25">
            <v>30483013.652506355</v>
          </cell>
          <cell r="E25">
            <v>29793417.248853635</v>
          </cell>
          <cell r="F25">
            <v>29229014.891599853</v>
          </cell>
          <cell r="G25">
            <v>28433398.03605447</v>
          </cell>
          <cell r="H25">
            <v>26934229.53646354</v>
          </cell>
          <cell r="I25">
            <v>26808863.493342958</v>
          </cell>
          <cell r="J25">
            <v>26358286.185063824</v>
          </cell>
          <cell r="K25">
            <v>26226962.83842187</v>
          </cell>
          <cell r="L25">
            <v>26105017.469599444</v>
          </cell>
          <cell r="M25">
            <v>3314574.1400877312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6">
          <cell r="B6">
            <v>13404701.075184001</v>
          </cell>
        </row>
        <row r="9">
          <cell r="B9">
            <v>18841842.362395592</v>
          </cell>
        </row>
        <row r="10">
          <cell r="B10">
            <v>9125084.513978634</v>
          </cell>
        </row>
        <row r="25">
          <cell r="C25">
            <v>31110846.055338055</v>
          </cell>
          <cell r="D25">
            <v>30975674.131847877</v>
          </cell>
          <cell r="E25">
            <v>30486617.073606916</v>
          </cell>
          <cell r="F25">
            <v>30131630.583986517</v>
          </cell>
          <cell r="G25">
            <v>29546504.789236791</v>
          </cell>
          <cell r="H25">
            <v>28257216.914067592</v>
          </cell>
          <cell r="I25">
            <v>28360039.21627282</v>
          </cell>
          <cell r="J25">
            <v>28135992.084563322</v>
          </cell>
          <cell r="K25">
            <v>28233701.885365337</v>
          </cell>
          <cell r="L25">
            <v>28335277.389918026</v>
          </cell>
          <cell r="M25">
            <v>3314574.1400877312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9">
          <cell r="B9">
            <v>18870850.233251702</v>
          </cell>
        </row>
        <row r="10">
          <cell r="B10">
            <v>9072430.5296358541</v>
          </cell>
        </row>
        <row r="25">
          <cell r="C25">
            <v>31516164.942739505</v>
          </cell>
          <cell r="D25">
            <v>31466893.480264451</v>
          </cell>
          <cell r="E25">
            <v>31094920.200214982</v>
          </cell>
          <cell r="F25">
            <v>30895164.476431828</v>
          </cell>
          <cell r="G25">
            <v>30494332.451052301</v>
          </cell>
          <cell r="H25">
            <v>29422504.039043624</v>
          </cell>
          <cell r="I25">
            <v>29768381.201385196</v>
          </cell>
          <cell r="J25">
            <v>29789834.796972357</v>
          </cell>
          <cell r="K25">
            <v>30142206.688521519</v>
          </cell>
          <cell r="L25">
            <v>30498410.751366843</v>
          </cell>
          <cell r="M25">
            <v>3314574.1400877312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9">
          <cell r="B9">
            <v>19994133.171365216</v>
          </cell>
        </row>
        <row r="10">
          <cell r="B10">
            <v>9194451.4239786342</v>
          </cell>
        </row>
        <row r="25">
          <cell r="C25">
            <v>31351825.287446059</v>
          </cell>
          <cell r="D25">
            <v>31023094.084084038</v>
          </cell>
          <cell r="E25">
            <v>30333737.480647102</v>
          </cell>
          <cell r="F25">
            <v>29769095.203277428</v>
          </cell>
          <cell r="G25">
            <v>28972758.94726453</v>
          </cell>
          <cell r="H25">
            <v>27472393.245395575</v>
          </cell>
          <cell r="I25">
            <v>27345355.309293725</v>
          </cell>
          <cell r="J25">
            <v>26892635.947842821</v>
          </cell>
          <cell r="K25">
            <v>26758706.317505576</v>
          </cell>
          <cell r="L25">
            <v>26633697.736069109</v>
          </cell>
          <cell r="M25">
            <v>3342294.1400877312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"/>
      <sheetName val="Palubné jednotky"/>
      <sheetName val="Agenda SVM"/>
      <sheetName val="Vyhodnotenie"/>
      <sheetName val="Vstupy_CBA"/>
    </sheetNames>
    <sheetDataSet>
      <sheetData sheetId="0"/>
      <sheetData sheetId="1"/>
      <sheetData sheetId="2"/>
      <sheetData sheetId="3"/>
      <sheetData sheetId="4">
        <row r="6">
          <cell r="B6">
            <v>14471165.075184001</v>
          </cell>
        </row>
        <row r="9">
          <cell r="B9">
            <v>20015601.041338939</v>
          </cell>
        </row>
        <row r="10">
          <cell r="B10">
            <v>9125084.513978634</v>
          </cell>
        </row>
        <row r="25">
          <cell r="C25">
            <v>31654039.220620431</v>
          </cell>
          <cell r="D25">
            <v>31522246.289287228</v>
          </cell>
          <cell r="E25">
            <v>31036105.783990908</v>
          </cell>
          <cell r="F25">
            <v>30683564.337922428</v>
          </cell>
          <cell r="G25">
            <v>30100404.35818845</v>
          </cell>
          <cell r="H25">
            <v>28812596.741726097</v>
          </cell>
          <cell r="I25">
            <v>28916408.843586646</v>
          </cell>
          <cell r="J25">
            <v>28692857.601504464</v>
          </cell>
          <cell r="K25">
            <v>28790567.402306482</v>
          </cell>
          <cell r="L25">
            <v>28891646.521342222</v>
          </cell>
          <cell r="M25">
            <v>3342294.1400877312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3"/>
  <sheetViews>
    <sheetView tabSelected="1" workbookViewId="0">
      <selection activeCell="F10" sqref="F10"/>
    </sheetView>
  </sheetViews>
  <sheetFormatPr defaultRowHeight="12.75" x14ac:dyDescent="0.2"/>
  <cols>
    <col min="2" max="2" width="36.140625" bestFit="1" customWidth="1"/>
    <col min="3" max="3" width="7.140625" customWidth="1"/>
  </cols>
  <sheetData>
    <row r="1" spans="2:9" ht="18" thickBot="1" x14ac:dyDescent="0.35">
      <c r="B1" s="23" t="s">
        <v>41</v>
      </c>
    </row>
    <row r="2" spans="2:9" ht="13.5" thickTop="1" x14ac:dyDescent="0.2"/>
    <row r="3" spans="2:9" ht="27.75" customHeight="1" x14ac:dyDescent="0.2">
      <c r="B3" s="43" t="s">
        <v>2</v>
      </c>
      <c r="C3" s="41" t="s">
        <v>19</v>
      </c>
      <c r="D3" s="40" t="s">
        <v>9</v>
      </c>
      <c r="E3" s="41"/>
      <c r="F3" s="42"/>
      <c r="G3" s="41" t="s">
        <v>10</v>
      </c>
      <c r="H3" s="41"/>
      <c r="I3" s="41"/>
    </row>
    <row r="4" spans="2:9" ht="25.5" x14ac:dyDescent="0.2">
      <c r="B4" s="44"/>
      <c r="C4" s="45"/>
      <c r="D4" s="3" t="s">
        <v>7</v>
      </c>
      <c r="E4" s="2" t="s">
        <v>6</v>
      </c>
      <c r="F4" s="4" t="s">
        <v>5</v>
      </c>
      <c r="G4" s="2" t="s">
        <v>7</v>
      </c>
      <c r="H4" s="2" t="s">
        <v>6</v>
      </c>
      <c r="I4" s="2" t="s">
        <v>5</v>
      </c>
    </row>
    <row r="5" spans="2:9" x14ac:dyDescent="0.2">
      <c r="B5" s="8" t="s">
        <v>11</v>
      </c>
      <c r="C5" s="9" t="s">
        <v>8</v>
      </c>
      <c r="D5" s="46">
        <f>[1]Ekon!$C$4</f>
        <v>2681.2781000000004</v>
      </c>
      <c r="E5" s="46"/>
      <c r="F5" s="46"/>
      <c r="G5" s="46">
        <f>[1]Ekon!$C$5</f>
        <v>3271.5111000000006</v>
      </c>
      <c r="H5" s="46"/>
      <c r="I5" s="46"/>
    </row>
    <row r="6" spans="2:9" x14ac:dyDescent="0.2">
      <c r="B6" s="1" t="s">
        <v>12</v>
      </c>
      <c r="C6" s="5" t="s">
        <v>16</v>
      </c>
      <c r="D6" s="10">
        <f>[2]Fin!$D$4</f>
        <v>844669.83649612591</v>
      </c>
      <c r="E6" s="10">
        <f>[3]Fin!$D$4</f>
        <v>884387.11836383061</v>
      </c>
      <c r="F6" s="10">
        <f>[1]Fin!$D$4</f>
        <v>921096.50060763338</v>
      </c>
      <c r="G6" s="10">
        <f>[2]Fin!$D$5</f>
        <v>871406.37076234887</v>
      </c>
      <c r="H6" s="10">
        <f>[3]Fin!$D$5</f>
        <v>911649.45982584427</v>
      </c>
      <c r="I6" s="10">
        <f>[1]Fin!$D$5</f>
        <v>948925.19663451193</v>
      </c>
    </row>
    <row r="7" spans="2:9" x14ac:dyDescent="0.2">
      <c r="B7" s="1" t="s">
        <v>13</v>
      </c>
      <c r="C7" s="5" t="s">
        <v>17</v>
      </c>
      <c r="D7" s="6">
        <f>[2]Fin!$E$4</f>
        <v>7.133985193225298</v>
      </c>
      <c r="E7" s="6">
        <f>[3]Fin!$E$4</f>
        <v>7.3015563232480662</v>
      </c>
      <c r="F7" s="6">
        <f>[1]Fin!$E$4</f>
        <v>7.5082363089854969</v>
      </c>
      <c r="G7" s="6">
        <f>[2]Fin!$E$5</f>
        <v>7.070076748565608</v>
      </c>
      <c r="H7" s="6">
        <f>[3]Fin!$E$5</f>
        <v>7.2328212934936946</v>
      </c>
      <c r="I7" s="6">
        <f>[1]Fin!$E$5</f>
        <v>7.4338919798503493</v>
      </c>
    </row>
    <row r="8" spans="2:9" x14ac:dyDescent="0.2">
      <c r="B8" s="1" t="s">
        <v>14</v>
      </c>
      <c r="C8" s="5" t="s">
        <v>16</v>
      </c>
      <c r="D8" s="10">
        <f>[2]Ekon!$D$4</f>
        <v>814828.31755334418</v>
      </c>
      <c r="E8" s="10">
        <f>[3]Ekon!$D$4</f>
        <v>853140.02552458993</v>
      </c>
      <c r="F8" s="10">
        <f>[1]Ekon!$D$4</f>
        <v>888620.07704286953</v>
      </c>
      <c r="G8" s="10">
        <f>[2]Ekon!$D$5</f>
        <v>840932.39820817753</v>
      </c>
      <c r="H8" s="10">
        <f>[3]Ekon!$D$5</f>
        <v>879752.13374106318</v>
      </c>
      <c r="I8" s="10">
        <f>[1]Ekon!$D$5</f>
        <v>915780.07113713736</v>
      </c>
    </row>
    <row r="9" spans="2:9" x14ac:dyDescent="0.2">
      <c r="B9" s="1" t="s">
        <v>15</v>
      </c>
      <c r="C9" s="5" t="s">
        <v>17</v>
      </c>
      <c r="D9" s="6">
        <f>[2]Ekon!$E$4</f>
        <v>10.608276831678443</v>
      </c>
      <c r="E9" s="6">
        <f>[3]Ekon!$E$4</f>
        <v>10.825309991893095</v>
      </c>
      <c r="F9" s="6">
        <f>[1]Ekon!$E$4</f>
        <v>11.109249446082989</v>
      </c>
      <c r="G9" s="6">
        <f>[2]Ekon!$E$5</f>
        <v>10.374708912942197</v>
      </c>
      <c r="H9" s="6">
        <f>[3]Ekon!$E$5</f>
        <v>10.583398782325785</v>
      </c>
      <c r="I9" s="6">
        <f>[1]Ekon!$E$5</f>
        <v>10.856592796624266</v>
      </c>
    </row>
    <row r="10" spans="2:9" x14ac:dyDescent="0.2">
      <c r="B10" s="1" t="s">
        <v>3</v>
      </c>
      <c r="C10" s="5" t="s">
        <v>18</v>
      </c>
      <c r="D10" s="39">
        <f>[2]Ekon!$F$4</f>
        <v>6.7285452680439386</v>
      </c>
      <c r="E10" s="39">
        <f>[3]Ekon!$F$4</f>
        <v>6.9036490121792653</v>
      </c>
      <c r="F10" s="39">
        <f>[1]Ekon!$F$4</f>
        <v>7.0575523660720192</v>
      </c>
      <c r="G10" s="39">
        <f>[2]Ekon!$F$5</f>
        <v>6.8011264188607772</v>
      </c>
      <c r="H10" s="39">
        <f>[3]Ekon!$F$5</f>
        <v>6.9739470284926224</v>
      </c>
      <c r="I10" s="39">
        <f>[1]Ekon!$F$5</f>
        <v>7.1262031118750322</v>
      </c>
    </row>
    <row r="11" spans="2:9" x14ac:dyDescent="0.2">
      <c r="B11" s="1" t="s">
        <v>4</v>
      </c>
      <c r="C11" s="5" t="s">
        <v>17</v>
      </c>
      <c r="D11" s="7">
        <f t="shared" ref="D11:E11" si="0">1/D10</f>
        <v>0.14862053537030165</v>
      </c>
      <c r="E11" s="7">
        <f t="shared" si="0"/>
        <v>0.14485093292486656</v>
      </c>
      <c r="F11" s="7">
        <f>1/F10</f>
        <v>0.14169218280367704</v>
      </c>
      <c r="G11" s="7">
        <f t="shared" ref="G11:H11" si="1">1/G10</f>
        <v>0.14703446729453751</v>
      </c>
      <c r="H11" s="7">
        <f t="shared" si="1"/>
        <v>0.14339082243017037</v>
      </c>
      <c r="I11" s="7">
        <f>1/I10</f>
        <v>0.1403271818527892</v>
      </c>
    </row>
    <row r="14" spans="2:9" x14ac:dyDescent="0.2">
      <c r="C14" s="27" t="s">
        <v>55</v>
      </c>
      <c r="D14" s="27"/>
      <c r="E14" s="27"/>
      <c r="F14" s="27"/>
      <c r="G14" s="27"/>
    </row>
    <row r="15" spans="2:9" ht="25.5" x14ac:dyDescent="0.2">
      <c r="C15" s="27"/>
      <c r="D15" s="28" t="s">
        <v>45</v>
      </c>
      <c r="E15" s="28" t="s">
        <v>46</v>
      </c>
      <c r="F15" s="28" t="s">
        <v>47</v>
      </c>
      <c r="G15" s="28" t="s">
        <v>48</v>
      </c>
    </row>
    <row r="16" spans="2:9" x14ac:dyDescent="0.2">
      <c r="C16" s="27" t="s">
        <v>42</v>
      </c>
      <c r="D16" s="29">
        <f>F6</f>
        <v>921096.50060763338</v>
      </c>
      <c r="E16" s="29">
        <f>I6</f>
        <v>948925.19663451193</v>
      </c>
      <c r="F16" s="29">
        <f>F8</f>
        <v>888620.07704286953</v>
      </c>
      <c r="G16" s="29">
        <f>I8</f>
        <v>915780.07113713736</v>
      </c>
    </row>
    <row r="17" spans="3:7" x14ac:dyDescent="0.2">
      <c r="C17" s="27" t="s">
        <v>43</v>
      </c>
      <c r="D17" s="29">
        <f>D6</f>
        <v>844669.83649612591</v>
      </c>
      <c r="E17" s="29">
        <f>G6</f>
        <v>871406.37076234887</v>
      </c>
      <c r="F17" s="29">
        <f>D8</f>
        <v>814828.31755334418</v>
      </c>
      <c r="G17" s="29">
        <f>G8</f>
        <v>840932.39820817753</v>
      </c>
    </row>
    <row r="18" spans="3:7" x14ac:dyDescent="0.2">
      <c r="C18" s="27" t="s">
        <v>44</v>
      </c>
      <c r="D18" s="29">
        <f>E6</f>
        <v>884387.11836383061</v>
      </c>
      <c r="E18" s="29">
        <f>H6</f>
        <v>911649.45982584427</v>
      </c>
      <c r="F18" s="29">
        <f>E8</f>
        <v>853140.02552458993</v>
      </c>
      <c r="G18" s="29">
        <f>H8</f>
        <v>879752.13374106318</v>
      </c>
    </row>
    <row r="40" spans="3:7" x14ac:dyDescent="0.2">
      <c r="D40" s="27"/>
      <c r="E40" s="27"/>
      <c r="F40" s="27"/>
      <c r="G40" s="27"/>
    </row>
    <row r="41" spans="3:7" x14ac:dyDescent="0.2">
      <c r="C41" s="27" t="s">
        <v>55</v>
      </c>
      <c r="D41" s="27"/>
      <c r="E41" s="27"/>
      <c r="F41" s="27"/>
      <c r="G41" s="27"/>
    </row>
    <row r="42" spans="3:7" ht="25.5" x14ac:dyDescent="0.2">
      <c r="C42" s="27"/>
      <c r="D42" s="28" t="s">
        <v>49</v>
      </c>
      <c r="E42" s="28" t="s">
        <v>50</v>
      </c>
      <c r="F42" s="28" t="s">
        <v>51</v>
      </c>
      <c r="G42" s="28" t="s">
        <v>52</v>
      </c>
    </row>
    <row r="43" spans="3:7" x14ac:dyDescent="0.2">
      <c r="C43" s="27" t="s">
        <v>42</v>
      </c>
      <c r="D43" s="30">
        <f>F7</f>
        <v>7.5082363089854969</v>
      </c>
      <c r="E43" s="30">
        <f>I7</f>
        <v>7.4338919798503493</v>
      </c>
      <c r="F43" s="30">
        <f>F9</f>
        <v>11.109249446082989</v>
      </c>
      <c r="G43" s="30">
        <f>I9</f>
        <v>10.856592796624266</v>
      </c>
    </row>
    <row r="44" spans="3:7" x14ac:dyDescent="0.2">
      <c r="C44" s="27" t="s">
        <v>43</v>
      </c>
      <c r="D44" s="30">
        <f>D7</f>
        <v>7.133985193225298</v>
      </c>
      <c r="E44" s="30">
        <f>G7</f>
        <v>7.070076748565608</v>
      </c>
      <c r="F44" s="30">
        <f>D9</f>
        <v>10.608276831678443</v>
      </c>
      <c r="G44" s="30">
        <f>G9</f>
        <v>10.374708912942197</v>
      </c>
    </row>
    <row r="45" spans="3:7" x14ac:dyDescent="0.2">
      <c r="C45" s="27" t="s">
        <v>44</v>
      </c>
      <c r="D45" s="30">
        <f>E7</f>
        <v>7.3015563232480662</v>
      </c>
      <c r="E45" s="30">
        <f>H7</f>
        <v>7.2328212934936946</v>
      </c>
      <c r="F45" s="30">
        <f>E9</f>
        <v>10.825309991893095</v>
      </c>
      <c r="G45" s="30">
        <f>H9</f>
        <v>10.583398782325785</v>
      </c>
    </row>
    <row r="67" spans="3:5" x14ac:dyDescent="0.2">
      <c r="C67" s="27"/>
      <c r="D67" s="27"/>
      <c r="E67" s="27"/>
    </row>
    <row r="68" spans="3:5" x14ac:dyDescent="0.2">
      <c r="C68" s="27" t="s">
        <v>55</v>
      </c>
      <c r="D68" s="27"/>
      <c r="E68" s="27"/>
    </row>
    <row r="69" spans="3:5" x14ac:dyDescent="0.2">
      <c r="C69" s="27"/>
      <c r="D69" s="27" t="s">
        <v>3</v>
      </c>
      <c r="E69" s="27"/>
    </row>
    <row r="70" spans="3:5" x14ac:dyDescent="0.2">
      <c r="C70" s="27"/>
      <c r="D70" s="28" t="s">
        <v>53</v>
      </c>
      <c r="E70" s="28" t="s">
        <v>54</v>
      </c>
    </row>
    <row r="71" spans="3:5" x14ac:dyDescent="0.2">
      <c r="C71" s="27" t="s">
        <v>42</v>
      </c>
      <c r="D71" s="31">
        <f>F10</f>
        <v>7.0575523660720192</v>
      </c>
      <c r="E71" s="31">
        <f>I10</f>
        <v>7.1262031118750322</v>
      </c>
    </row>
    <row r="72" spans="3:5" x14ac:dyDescent="0.2">
      <c r="C72" s="27" t="s">
        <v>43</v>
      </c>
      <c r="D72" s="31">
        <f>D10</f>
        <v>6.7285452680439386</v>
      </c>
      <c r="E72" s="31">
        <f>G10</f>
        <v>6.8011264188607772</v>
      </c>
    </row>
    <row r="73" spans="3:5" x14ac:dyDescent="0.2">
      <c r="C73" s="27" t="s">
        <v>44</v>
      </c>
      <c r="D73" s="31">
        <f>E10</f>
        <v>6.9036490121792653</v>
      </c>
      <c r="E73" s="31">
        <f>H10</f>
        <v>6.9739470284926224</v>
      </c>
    </row>
  </sheetData>
  <mergeCells count="6">
    <mergeCell ref="D3:F3"/>
    <mergeCell ref="G3:I3"/>
    <mergeCell ref="B3:B4"/>
    <mergeCell ref="C3:C4"/>
    <mergeCell ref="D5:F5"/>
    <mergeCell ref="G5:I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33"/>
  <sheetViews>
    <sheetView workbookViewId="0">
      <selection activeCell="E24" sqref="E24:J32"/>
    </sheetView>
  </sheetViews>
  <sheetFormatPr defaultRowHeight="12.75" x14ac:dyDescent="0.2"/>
  <cols>
    <col min="2" max="2" width="9.42578125" customWidth="1"/>
    <col min="3" max="3" width="13.140625" customWidth="1"/>
    <col min="4" max="4" width="7.7109375" bestFit="1" customWidth="1"/>
  </cols>
  <sheetData>
    <row r="3" spans="2:16" ht="18" thickBot="1" x14ac:dyDescent="0.35">
      <c r="B3" s="23" t="s">
        <v>0</v>
      </c>
    </row>
    <row r="4" spans="2:16" ht="13.5" thickTop="1" x14ac:dyDescent="0.2"/>
    <row r="5" spans="2:16" x14ac:dyDescent="0.2">
      <c r="B5" s="57" t="s">
        <v>63</v>
      </c>
      <c r="C5" s="57"/>
      <c r="D5" s="57"/>
      <c r="E5" s="57"/>
      <c r="F5" s="57"/>
    </row>
    <row r="6" spans="2:16" x14ac:dyDescent="0.2">
      <c r="B6" s="11"/>
      <c r="C6" s="12"/>
      <c r="D6" s="12"/>
      <c r="E6" s="13">
        <v>2022</v>
      </c>
      <c r="F6" s="13">
        <v>2023</v>
      </c>
      <c r="G6" s="13">
        <v>2024</v>
      </c>
      <c r="H6" s="13">
        <v>2025</v>
      </c>
      <c r="I6" s="13">
        <v>2026</v>
      </c>
      <c r="J6" s="13">
        <v>2027</v>
      </c>
      <c r="K6" s="13">
        <v>2028</v>
      </c>
      <c r="L6" s="13">
        <v>2029</v>
      </c>
      <c r="M6" s="13">
        <v>2030</v>
      </c>
      <c r="N6" s="13">
        <v>2031</v>
      </c>
      <c r="O6" s="13">
        <v>2032</v>
      </c>
      <c r="P6" s="13">
        <v>2033</v>
      </c>
    </row>
    <row r="7" spans="2:16" x14ac:dyDescent="0.2">
      <c r="B7" s="47" t="s">
        <v>56</v>
      </c>
      <c r="C7" s="14" t="s">
        <v>7</v>
      </c>
      <c r="D7" s="52" t="s">
        <v>59</v>
      </c>
      <c r="E7" s="16"/>
      <c r="F7" s="16">
        <f>SUM([4]Prognóza_4Ba!I$42,[4]Prognóza_4Ba!I$44,[4]Prognóza_4Ba!I$47,[4]Prognóza_4Ba!I$48)</f>
        <v>1436478.7287999999</v>
      </c>
      <c r="G7" s="16">
        <f>SUM([4]Prognóza_4Ba!J$42,[4]Prognóza_4Ba!J$44,[4]Prognóza_4Ba!J$47,[4]Prognóza_4Ba!J$48)</f>
        <v>1443786.8901370806</v>
      </c>
      <c r="H7" s="16">
        <f>SUM([4]Prognóza_4Ba!K$42,[4]Prognóza_4Ba!K$44,[4]Prognóza_4Ba!K$47,[4]Prognóza_4Ba!K$48)</f>
        <v>1451216.322519325</v>
      </c>
      <c r="I7" s="16">
        <f>SUM([4]Prognóza_4Ba!L$42,[4]Prognóza_4Ba!L$44,[4]Prognóza_4Ba!L$47,[4]Prognóza_4Ba!L$48)</f>
        <v>1464798.7178527897</v>
      </c>
      <c r="J7" s="16">
        <f>SUM([4]Prognóza_4Ba!M$42,[4]Prognóza_4Ba!M$44,[4]Prognóza_4Ba!M$47,[4]Prognóza_4Ba!M$48)</f>
        <v>1465547.5467916508</v>
      </c>
      <c r="K7" s="16">
        <f>SUM([4]Prognóza_4Ba!N$42,[4]Prognóza_4Ba!N$44,[4]Prognóza_4Ba!N$47,[4]Prognóza_4Ba!N$48)</f>
        <v>1467074.9135225986</v>
      </c>
      <c r="L7" s="16">
        <f>SUM([4]Prognóza_4Ba!O$42,[4]Prognóza_4Ba!O$44,[4]Prognóza_4Ba!O$47,[4]Prognóza_4Ba!O$48)</f>
        <v>1470587.0391198867</v>
      </c>
      <c r="M7" s="16">
        <f>SUM([4]Prognóza_4Ba!P$42,[4]Prognóza_4Ba!P$44,[4]Prognóza_4Ba!P$47,[4]Prognóza_4Ba!P$48)</f>
        <v>1467990.2317439336</v>
      </c>
      <c r="N7" s="16">
        <f>SUM([4]Prognóza_4Ba!Q$42,[4]Prognóza_4Ba!Q$44,[4]Prognóza_4Ba!Q$47,[4]Prognóza_4Ba!Q$48)</f>
        <v>1459391.6670497546</v>
      </c>
      <c r="O7" s="16">
        <f>SUM([4]Prognóza_4Ba!R$42,[4]Prognóza_4Ba!R$44,[4]Prognóza_4Ba!R$47,[4]Prognóza_4Ba!R$48)</f>
        <v>1448382.7644164555</v>
      </c>
      <c r="P7" s="16"/>
    </row>
    <row r="8" spans="2:16" x14ac:dyDescent="0.2">
      <c r="B8" s="48"/>
      <c r="C8" s="14" t="s">
        <v>6</v>
      </c>
      <c r="D8" s="53"/>
      <c r="E8" s="16"/>
      <c r="F8" s="16">
        <f>SUM([4]Prognóza_4Ba!I$8,[4]Prognóza_4Ba!I$10,[4]Prognóza_4Ba!I$13,[4]Prognóza_4Ba!I$14)</f>
        <v>1463041.8096747398</v>
      </c>
      <c r="G8" s="16">
        <f>SUM([4]Prognóza_4Ba!J$8,[4]Prognóza_4Ba!J$10,[4]Prognóza_4Ba!J$13,[4]Prognóza_4Ba!J$14)</f>
        <v>1488080.6955108903</v>
      </c>
      <c r="H8" s="16">
        <f>SUM([4]Prognóza_4Ba!K$8,[4]Prognóza_4Ba!K$10,[4]Prognóza_4Ba!K$13,[4]Prognóza_4Ba!K$14)</f>
        <v>1513766.7496798751</v>
      </c>
      <c r="I8" s="16">
        <f>SUM([4]Prognóza_4Ba!L$8,[4]Prognóza_4Ba!L$10,[4]Prognóza_4Ba!L$13,[4]Prognóza_4Ba!L$14)</f>
        <v>1546394.4322786876</v>
      </c>
      <c r="J8" s="16">
        <f>SUM([4]Prognóza_4Ba!M$8,[4]Prognóza_4Ba!M$10,[4]Prognóza_4Ba!M$13,[4]Prognóza_4Ba!M$14)</f>
        <v>1566064.6787475583</v>
      </c>
      <c r="K8" s="16">
        <f>SUM([4]Prognóza_4Ba!N$8,[4]Prognóza_4Ba!N$10,[4]Prognóza_4Ba!N$13,[4]Prognóza_4Ba!N$14)</f>
        <v>1587033.9588179772</v>
      </c>
      <c r="L8" s="16">
        <f>SUM([4]Prognóza_4Ba!O$8,[4]Prognóza_4Ba!O$10,[4]Prognóza_4Ba!O$13,[4]Prognóza_4Ba!O$14)</f>
        <v>1610517.5048209387</v>
      </c>
      <c r="M8" s="16">
        <f>SUM([4]Prognóza_4Ba!P$8,[4]Prognóza_4Ba!P$10,[4]Prognóza_4Ba!P$13,[4]Prognóza_4Ba!P$14)</f>
        <v>1628030.8486864066</v>
      </c>
      <c r="N8" s="16">
        <f>SUM([4]Prognóza_4Ba!Q$8,[4]Prognóza_4Ba!Q$10,[4]Prognóza_4Ba!Q$13,[4]Prognóza_4Ba!Q$14)</f>
        <v>1639213.861912132</v>
      </c>
      <c r="O8" s="16">
        <f>SUM([4]Prognóza_4Ba!R$8,[4]Prognóza_4Ba!R$10,[4]Prognóza_4Ba!R$13,[4]Prognóza_4Ba!R$14)</f>
        <v>1647949.227872357</v>
      </c>
      <c r="P8" s="16"/>
    </row>
    <row r="9" spans="2:16" ht="13.5" thickBot="1" x14ac:dyDescent="0.25">
      <c r="B9" s="49"/>
      <c r="C9" s="34" t="s">
        <v>5</v>
      </c>
      <c r="D9" s="54"/>
      <c r="E9" s="35"/>
      <c r="F9" s="35">
        <f>SUM([4]Prognóza_4Ba!I$25,[4]Prognóza_4Ba!I$27,[4]Prognóza_4Ba!I$30,[4]Prognóza_4Ba!I$31)</f>
        <v>1499351.997778469</v>
      </c>
      <c r="G9" s="35">
        <f>SUM([4]Prognóza_4Ba!J$25,[4]Prognóza_4Ba!J$27,[4]Prognóza_4Ba!J$30,[4]Prognóza_4Ba!J$31)</f>
        <v>1532168.5648487809</v>
      </c>
      <c r="H9" s="35">
        <f>SUM([4]Prognóza_4Ba!K$25,[4]Prognóza_4Ba!K$27,[4]Prognóza_4Ba!K$30,[4]Prognóza_4Ba!K$31)</f>
        <v>1568427.4107528985</v>
      </c>
      <c r="I9" s="35">
        <f>SUM([4]Prognóza_4Ba!L$25,[4]Prognóza_4Ba!L$27,[4]Prognóza_4Ba!L$30,[4]Prognóza_4Ba!L$31)</f>
        <v>1615081.4275158278</v>
      </c>
      <c r="J9" s="35">
        <f>SUM([4]Prognóza_4Ba!M$25,[4]Prognóza_4Ba!M$27,[4]Prognóza_4Ba!M$30,[4]Prognóza_4Ba!M$31)</f>
        <v>1651136.8910680597</v>
      </c>
      <c r="K9" s="35">
        <f>SUM([4]Prognóza_4Ba!N$25,[4]Prognóza_4Ba!N$27,[4]Prognóza_4Ba!N$30,[4]Prognóza_4Ba!N$31)</f>
        <v>1692039.2535803351</v>
      </c>
      <c r="L9" s="35">
        <f>SUM([4]Prognóza_4Ba!O$25,[4]Prognóza_4Ba!O$27,[4]Prognóza_4Ba!O$30,[4]Prognóza_4Ba!O$31)</f>
        <v>1736593.6950597162</v>
      </c>
      <c r="M9" s="35">
        <f>SUM([4]Prognóza_4Ba!P$25,[4]Prognóza_4Ba!P$27,[4]Prognóza_4Ba!P$30,[4]Prognóza_4Ba!P$31)</f>
        <v>1775784.5274125484</v>
      </c>
      <c r="N9" s="35">
        <f>SUM([4]Prognóza_4Ba!Q$25,[4]Prognóza_4Ba!Q$27,[4]Prognóza_4Ba!Q$30,[4]Prognóza_4Ba!Q$31)</f>
        <v>1808813.7294227183</v>
      </c>
      <c r="O9" s="35">
        <f>SUM([4]Prognóza_4Ba!R$25,[4]Prognóza_4Ba!R$27,[4]Prognóza_4Ba!R$30,[4]Prognóza_4Ba!R$31)</f>
        <v>1839951.2584675702</v>
      </c>
      <c r="P9" s="35"/>
    </row>
    <row r="10" spans="2:16" ht="13.5" thickTop="1" x14ac:dyDescent="0.2">
      <c r="B10" s="50" t="s">
        <v>57</v>
      </c>
      <c r="C10" s="36" t="s">
        <v>7</v>
      </c>
      <c r="D10" s="55" t="s">
        <v>16</v>
      </c>
      <c r="E10" s="37"/>
      <c r="F10" s="37">
        <f>[4]Výber_mýta_P4Ba!I$49</f>
        <v>230428.25765175308</v>
      </c>
      <c r="G10" s="37">
        <f>[4]Výber_mýta_P4Ba!J$49</f>
        <v>231814.97179804253</v>
      </c>
      <c r="H10" s="37">
        <f>[4]Výber_mýta_P4Ba!K$49</f>
        <v>233277.1718949402</v>
      </c>
      <c r="I10" s="37">
        <f>[4]Výber_mýta_P4Ba!L$49</f>
        <v>235678.74797130516</v>
      </c>
      <c r="J10" s="37">
        <f>[4]Výber_mýta_P4Ba!M$49</f>
        <v>236505.79599351328</v>
      </c>
      <c r="K10" s="37">
        <f>[4]Výber_mýta_P4Ba!N$49</f>
        <v>237405.70520253544</v>
      </c>
      <c r="L10" s="37">
        <f>[4]Výber_mýta_P4Ba!O$49</f>
        <v>239341.15086761763</v>
      </c>
      <c r="M10" s="37">
        <f>[4]Výber_mýta_P4Ba!P$49</f>
        <v>239415.29155929369</v>
      </c>
      <c r="N10" s="37">
        <f>[4]Výber_mýta_P4Ba!Q$49</f>
        <v>239229.68723837318</v>
      </c>
      <c r="O10" s="37">
        <f>[4]Výber_mýta_P4Ba!R$49</f>
        <v>237753.22443033382</v>
      </c>
      <c r="P10" s="37"/>
    </row>
    <row r="11" spans="2:16" x14ac:dyDescent="0.2">
      <c r="B11" s="48"/>
      <c r="C11" s="14" t="s">
        <v>6</v>
      </c>
      <c r="D11" s="53"/>
      <c r="E11" s="16"/>
      <c r="F11" s="16">
        <f>[4]Výber_mýta_P4Ba!I$15</f>
        <v>234708.86200920981</v>
      </c>
      <c r="G11" s="16">
        <f>[4]Výber_mýta_P4Ba!J$15</f>
        <v>238952.5997295354</v>
      </c>
      <c r="H11" s="16">
        <f>[4]Výber_mýta_P4Ba!K$15</f>
        <v>243363.90784719429</v>
      </c>
      <c r="I11" s="16">
        <f>[4]Výber_mýta_P4Ba!L$15</f>
        <v>248845.12903581487</v>
      </c>
      <c r="J11" s="16">
        <f>[4]Výber_mýta_P4Ba!M$15</f>
        <v>252767.63383442984</v>
      </c>
      <c r="K11" s="16">
        <f>[4]Výber_mýta_P4Ba!N$15</f>
        <v>256861.4019320067</v>
      </c>
      <c r="L11" s="16">
        <f>[4]Výber_mýta_P4Ba!O$15</f>
        <v>262152.55855776265</v>
      </c>
      <c r="M11" s="16">
        <f>[4]Výber_mýta_P4Ba!P$15</f>
        <v>265558.02537546278</v>
      </c>
      <c r="N11" s="16">
        <f>[4]Výber_mýta_P4Ba!Q$15</f>
        <v>268740.55557577714</v>
      </c>
      <c r="O11" s="16">
        <f>[4]Výber_mýta_P4Ba!R$15</f>
        <v>270551.16443501884</v>
      </c>
      <c r="P11" s="16"/>
    </row>
    <row r="12" spans="2:16" ht="13.5" thickBot="1" x14ac:dyDescent="0.25">
      <c r="B12" s="49"/>
      <c r="C12" s="34" t="s">
        <v>5</v>
      </c>
      <c r="D12" s="54"/>
      <c r="E12" s="35"/>
      <c r="F12" s="35">
        <f>[4]Výber_mýta_P4Ba!I$32</f>
        <v>240569.03793973752</v>
      </c>
      <c r="G12" s="35">
        <f>[4]Výber_mýta_P4Ba!J$32</f>
        <v>246076.01773381489</v>
      </c>
      <c r="H12" s="35">
        <f>[4]Výber_mýta_P4Ba!K$32</f>
        <v>252209.14611899576</v>
      </c>
      <c r="I12" s="35">
        <f>[4]Výber_mýta_P4Ba!L$32</f>
        <v>259973.17268757583</v>
      </c>
      <c r="J12" s="35">
        <f>[4]Výber_mýta_P4Ba!M$32</f>
        <v>266605.87997692893</v>
      </c>
      <c r="K12" s="35">
        <f>[4]Výber_mýta_P4Ba!N$32</f>
        <v>273997.9772993013</v>
      </c>
      <c r="L12" s="35">
        <f>[4]Výber_mýta_P4Ba!O$32</f>
        <v>282863.47010353289</v>
      </c>
      <c r="M12" s="35">
        <f>[4]Výber_mýta_P4Ba!P$32</f>
        <v>289879.24173441913</v>
      </c>
      <c r="N12" s="35">
        <f>[4]Výber_mýta_P4Ba!Q$32</f>
        <v>296806.80268101505</v>
      </c>
      <c r="O12" s="35">
        <f>[4]Výber_mýta_P4Ba!R$32</f>
        <v>302361.94916220731</v>
      </c>
      <c r="P12" s="35"/>
    </row>
    <row r="13" spans="2:16" ht="13.5" thickTop="1" x14ac:dyDescent="0.2">
      <c r="B13" s="48" t="s">
        <v>58</v>
      </c>
      <c r="C13" s="32" t="s">
        <v>7</v>
      </c>
      <c r="D13" s="55" t="s">
        <v>16</v>
      </c>
      <c r="E13" s="33">
        <f>([5]Vstupy_CBA!$B$9+[5]Vstupy_CBA!$B$10)/1000</f>
        <v>28015.104794804811</v>
      </c>
      <c r="F13" s="37">
        <f>[5]Vstupy_CBA!C$25/1000</f>
        <v>30812.463179031001</v>
      </c>
      <c r="G13" s="37">
        <f>[5]Vstupy_CBA!D$25/1000</f>
        <v>30483.013652506354</v>
      </c>
      <c r="H13" s="37">
        <f>[5]Vstupy_CBA!E$25/1000</f>
        <v>29793.417248853635</v>
      </c>
      <c r="I13" s="37">
        <f>[5]Vstupy_CBA!F$25/1000</f>
        <v>29229.014891599854</v>
      </c>
      <c r="J13" s="37">
        <f>[5]Vstupy_CBA!G$25/1000</f>
        <v>28433.39803605447</v>
      </c>
      <c r="K13" s="37">
        <f>[5]Vstupy_CBA!H$25/1000</f>
        <v>26934.229536463539</v>
      </c>
      <c r="L13" s="37">
        <f>[5]Vstupy_CBA!I$25/1000</f>
        <v>26808.863493342957</v>
      </c>
      <c r="M13" s="37">
        <f>[5]Vstupy_CBA!J$25/1000</f>
        <v>26358.286185063826</v>
      </c>
      <c r="N13" s="37">
        <f>[5]Vstupy_CBA!K$25/1000</f>
        <v>26226.96283842187</v>
      </c>
      <c r="O13" s="37">
        <f>[5]Vstupy_CBA!L$25/1000</f>
        <v>26105.017469599443</v>
      </c>
      <c r="P13" s="37">
        <f>[5]Vstupy_CBA!M$25/1000</f>
        <v>3314.5741400877314</v>
      </c>
    </row>
    <row r="14" spans="2:16" x14ac:dyDescent="0.2">
      <c r="B14" s="48"/>
      <c r="C14" s="14" t="s">
        <v>6</v>
      </c>
      <c r="D14" s="53"/>
      <c r="E14" s="16">
        <f>([6]Vstupy_CBA!$B$9+[6]Vstupy_CBA!$B$10)/1000</f>
        <v>27966.926876374226</v>
      </c>
      <c r="F14" s="16">
        <f>[6]Vstupy_CBA!C$25/1000</f>
        <v>31110.846055338054</v>
      </c>
      <c r="G14" s="16">
        <f>[6]Vstupy_CBA!D$25/1000</f>
        <v>30975.674131847878</v>
      </c>
      <c r="H14" s="16">
        <f>[6]Vstupy_CBA!E$25/1000</f>
        <v>30486.617073606914</v>
      </c>
      <c r="I14" s="16">
        <f>[6]Vstupy_CBA!F$25/1000</f>
        <v>30131.630583986516</v>
      </c>
      <c r="J14" s="16">
        <f>[6]Vstupy_CBA!G$25/1000</f>
        <v>29546.504789236791</v>
      </c>
      <c r="K14" s="16">
        <f>[6]Vstupy_CBA!H$25/1000</f>
        <v>28257.216914067594</v>
      </c>
      <c r="L14" s="16">
        <f>[6]Vstupy_CBA!I$25/1000</f>
        <v>28360.03921627282</v>
      </c>
      <c r="M14" s="16">
        <f>[6]Vstupy_CBA!J$25/1000</f>
        <v>28135.992084563324</v>
      </c>
      <c r="N14" s="16">
        <f>[6]Vstupy_CBA!K$25/1000</f>
        <v>28233.701885365335</v>
      </c>
      <c r="O14" s="16">
        <f>[6]Vstupy_CBA!L$25/1000</f>
        <v>28335.277389918025</v>
      </c>
      <c r="P14" s="16">
        <f>[6]Vstupy_CBA!M$25/1000</f>
        <v>3314.5741400877314</v>
      </c>
    </row>
    <row r="15" spans="2:16" x14ac:dyDescent="0.2">
      <c r="B15" s="51"/>
      <c r="C15" s="14" t="s">
        <v>5</v>
      </c>
      <c r="D15" s="56"/>
      <c r="E15" s="16">
        <f>([7]Vstupy_CBA!$B$9+[7]Vstupy_CBA!$B$10)/1000</f>
        <v>27943.280762887556</v>
      </c>
      <c r="F15" s="16">
        <f>[7]Vstupy_CBA!C$25/1000</f>
        <v>31516.164942739506</v>
      </c>
      <c r="G15" s="16">
        <f>[7]Vstupy_CBA!D$25/1000</f>
        <v>31466.893480264451</v>
      </c>
      <c r="H15" s="16">
        <f>[7]Vstupy_CBA!E$25/1000</f>
        <v>31094.920200214983</v>
      </c>
      <c r="I15" s="16">
        <f>[7]Vstupy_CBA!F$25/1000</f>
        <v>30895.164476431826</v>
      </c>
      <c r="J15" s="16">
        <f>[7]Vstupy_CBA!G$25/1000</f>
        <v>30494.332451052302</v>
      </c>
      <c r="K15" s="16">
        <f>[7]Vstupy_CBA!H$25/1000</f>
        <v>29422.504039043622</v>
      </c>
      <c r="L15" s="16">
        <f>[7]Vstupy_CBA!I$25/1000</f>
        <v>29768.381201385197</v>
      </c>
      <c r="M15" s="16">
        <f>[7]Vstupy_CBA!J$25/1000</f>
        <v>29789.834796972358</v>
      </c>
      <c r="N15" s="16">
        <f>[7]Vstupy_CBA!K$25/1000</f>
        <v>30142.206688521521</v>
      </c>
      <c r="O15" s="16">
        <f>[7]Vstupy_CBA!L$25/1000</f>
        <v>30498.410751366842</v>
      </c>
      <c r="P15" s="16">
        <f>[7]Vstupy_CBA!M$25/1000</f>
        <v>3314.5741400877314</v>
      </c>
    </row>
    <row r="16" spans="2:16" x14ac:dyDescent="0.2">
      <c r="B16" s="38" t="s">
        <v>60</v>
      </c>
    </row>
    <row r="20" spans="2:16" ht="18" thickBot="1" x14ac:dyDescent="0.35">
      <c r="B20" s="23" t="s">
        <v>1</v>
      </c>
    </row>
    <row r="21" spans="2:16" ht="13.5" thickTop="1" x14ac:dyDescent="0.2"/>
    <row r="22" spans="2:16" x14ac:dyDescent="0.2">
      <c r="B22" s="57" t="s">
        <v>62</v>
      </c>
      <c r="C22" s="57"/>
      <c r="D22" s="57"/>
      <c r="E22" s="57"/>
      <c r="F22" s="57"/>
    </row>
    <row r="23" spans="2:16" x14ac:dyDescent="0.2">
      <c r="B23" s="11"/>
      <c r="C23" s="12"/>
      <c r="D23" s="12"/>
      <c r="E23" s="13">
        <v>2022</v>
      </c>
      <c r="F23" s="13">
        <v>2023</v>
      </c>
      <c r="G23" s="13">
        <v>2024</v>
      </c>
      <c r="H23" s="13">
        <v>2025</v>
      </c>
      <c r="I23" s="13">
        <v>2026</v>
      </c>
      <c r="J23" s="13">
        <v>2027</v>
      </c>
      <c r="K23" s="13">
        <v>2028</v>
      </c>
      <c r="L23" s="13">
        <v>2029</v>
      </c>
      <c r="M23" s="13">
        <v>2030</v>
      </c>
      <c r="N23" s="13">
        <v>2031</v>
      </c>
      <c r="O23" s="13">
        <v>2032</v>
      </c>
      <c r="P23" s="13">
        <v>2033</v>
      </c>
    </row>
    <row r="24" spans="2:16" x14ac:dyDescent="0.2">
      <c r="B24" s="47" t="s">
        <v>56</v>
      </c>
      <c r="C24" s="14" t="s">
        <v>7</v>
      </c>
      <c r="D24" s="52" t="s">
        <v>59</v>
      </c>
      <c r="E24" s="16"/>
      <c r="F24" s="16">
        <f>SUM([4]Prognóza_4Ba!I$42,[4]Prognóza_4Ba!I$44,[4]Prognóza_4Ba!I$47,[4]Prognóza_4Ba!I$48,[4]Prognóza_4Ba!I$43)</f>
        <v>1489608.2467999998</v>
      </c>
      <c r="G24" s="16">
        <f>SUM([4]Prognóza_4Ba!J$42,[4]Prognóza_4Ba!J$44,[4]Prognóza_4Ba!J$47,[4]Prognóza_4Ba!J$48,[4]Prognóza_4Ba!J$43)</f>
        <v>1496996.1024140806</v>
      </c>
      <c r="H24" s="16">
        <f>SUM([4]Prognóza_4Ba!K$42,[4]Prognóza_4Ba!K$44,[4]Prognóza_4Ba!K$47,[4]Prognóza_4Ba!K$48,[4]Prognóza_4Ba!K$43)</f>
        <v>1504452.1394024636</v>
      </c>
      <c r="I24" s="16">
        <f>SUM([4]Prognóza_4Ba!L$42,[4]Prognóza_4Ba!L$44,[4]Prognóza_4Ba!L$47,[4]Prognóza_4Ba!L$48,[4]Prognóza_4Ba!L$43)</f>
        <v>1518007.9168274866</v>
      </c>
      <c r="J24" s="16">
        <f>SUM([4]Prognóza_4Ba!M$42,[4]Prognóza_4Ba!M$44,[4]Prognóza_4Ba!M$47,[4]Prognóza_4Ba!M$48,[4]Prognóza_4Ba!M$43)</f>
        <v>1518676.9319678857</v>
      </c>
      <c r="K24" s="16">
        <f>SUM([4]Prognóza_4Ba!N$42,[4]Prognóza_4Ba!N$44,[4]Prognóza_4Ba!N$47,[4]Prognóza_4Ba!N$48,[4]Prognóza_4Ba!N$43)</f>
        <v>1520071.4752358929</v>
      </c>
      <c r="L24" s="16">
        <f>SUM([4]Prognóza_4Ba!O$42,[4]Prognóza_4Ba!O$44,[4]Prognóza_4Ba!O$47,[4]Prognóza_4Ba!O$48,[4]Prognóza_4Ba!O$43)</f>
        <v>1523398.1128671844</v>
      </c>
      <c r="M24" s="16">
        <f>SUM([4]Prognóza_4Ba!P$42,[4]Prognóza_4Ba!P$44,[4]Prognóza_4Ba!P$47,[4]Prognóza_4Ba!P$48,[4]Prognóza_4Ba!P$43)</f>
        <v>1520563.6556593685</v>
      </c>
      <c r="N24" s="16">
        <f>SUM([4]Prognóza_4Ba!Q$42,[4]Prognóza_4Ba!Q$44,[4]Prognóza_4Ba!Q$47,[4]Prognóza_4Ba!Q$48,[4]Prognóza_4Ba!Q$43)</f>
        <v>1511675.9371336547</v>
      </c>
      <c r="O24" s="16">
        <f>SUM([4]Prognóza_4Ba!R$42,[4]Prognóza_4Ba!R$44,[4]Prognóza_4Ba!R$47,[4]Prognóza_4Ba!R$48,[4]Prognóza_4Ba!R$43)</f>
        <v>1500327.1867448103</v>
      </c>
      <c r="P24" s="16"/>
    </row>
    <row r="25" spans="2:16" x14ac:dyDescent="0.2">
      <c r="B25" s="48"/>
      <c r="C25" s="14" t="s">
        <v>6</v>
      </c>
      <c r="D25" s="53"/>
      <c r="E25" s="16"/>
      <c r="F25" s="16">
        <f>SUM([4]Prognóza_4Ba!I$8,[4]Prognóza_4Ba!I$10,[4]Prognóza_4Ba!I$13,[4]Prognóza_4Ba!I$14,[4]Prognóza_4Ba!I$9)</f>
        <v>1516596.3638187398</v>
      </c>
      <c r="G25" s="16">
        <f>SUM([4]Prognóza_4Ba!J$8,[4]Prognóza_4Ba!J$10,[4]Prognóza_4Ba!J$13,[4]Prognóza_4Ba!J$14,[4]Prognóza_4Ba!J$9)</f>
        <v>1542010.1315338984</v>
      </c>
      <c r="H25" s="16">
        <f>SUM([4]Prognóza_4Ba!K$8,[4]Prognóza_4Ba!K$10,[4]Prognóza_4Ba!K$13,[4]Prognóza_4Ba!K$14,[4]Prognóza_4Ba!K$9)</f>
        <v>1568019.7623190212</v>
      </c>
      <c r="I25" s="16">
        <f>SUM([4]Prognóza_4Ba!L$8,[4]Prognóza_4Ba!L$10,[4]Prognóza_4Ba!L$13,[4]Prognóza_4Ba!L$14,[4]Prognóza_4Ba!L$9)</f>
        <v>1600918.7099810294</v>
      </c>
      <c r="J25" s="16">
        <f>SUM([4]Prognóza_4Ba!M$8,[4]Prognóza_4Ba!M$10,[4]Prognóza_4Ba!M$13,[4]Prognóza_4Ba!M$14,[4]Prognóza_4Ba!M$9)</f>
        <v>1620807.0535607093</v>
      </c>
      <c r="K25" s="16">
        <f>SUM([4]Prognóza_4Ba!N$8,[4]Prognóza_4Ba!N$10,[4]Prognóza_4Ba!N$13,[4]Prognóza_4Ba!N$14,[4]Prognóza_4Ba!N$9)</f>
        <v>1641940.5607555679</v>
      </c>
      <c r="L25" s="16">
        <f>SUM([4]Prognóza_4Ba!O$8,[4]Prognóza_4Ba!O$10,[4]Prognóza_4Ba!O$13,[4]Prognóza_4Ba!O$14,[4]Prognóza_4Ba!O$9)</f>
        <v>1665533.9199624045</v>
      </c>
      <c r="M25" s="16">
        <f>SUM([4]Prognóza_4Ba!P$8,[4]Prognóza_4Ba!P$10,[4]Prognóza_4Ba!P$13,[4]Prognóza_4Ba!P$14,[4]Prognóza_4Ba!P$9)</f>
        <v>1683102.2802430138</v>
      </c>
      <c r="N25" s="16">
        <f>SUM([4]Prognóza_4Ba!Q$8,[4]Prognóza_4Ba!Q$10,[4]Prognóza_4Ba!Q$13,[4]Prognóza_4Ba!Q$14,[4]Prognóza_4Ba!Q$9)</f>
        <v>1694285.2934687391</v>
      </c>
      <c r="O25" s="16">
        <f>SUM([4]Prognóza_4Ba!R$8,[4]Prognóza_4Ba!R$10,[4]Prognóza_4Ba!R$13,[4]Prognóza_4Ba!R$14,[4]Prognóza_4Ba!R$9)</f>
        <v>1702965.5879974077</v>
      </c>
      <c r="P25" s="16"/>
    </row>
    <row r="26" spans="2:16" ht="13.5" thickBot="1" x14ac:dyDescent="0.25">
      <c r="B26" s="49"/>
      <c r="C26" s="34" t="s">
        <v>5</v>
      </c>
      <c r="D26" s="54"/>
      <c r="E26" s="35"/>
      <c r="F26" s="35">
        <f>SUM([4]Prognóza_4Ba!I$25,[4]Prognóza_4Ba!I$27,[4]Prognóza_4Ba!I$30,[4]Prognóza_4Ba!I$31,[4]Prognóza_4Ba!I$26)</f>
        <v>1553549.4190902689</v>
      </c>
      <c r="G26" s="35">
        <f>SUM([4]Prognóza_4Ba!J$25,[4]Prognóza_4Ba!J$27,[4]Prognóza_4Ba!J$30,[4]Prognóza_4Ba!J$31,[4]Prognóza_4Ba!J$26)</f>
        <v>1586907.960373699</v>
      </c>
      <c r="H26" s="35">
        <f>SUM([4]Prognóza_4Ba!K$25,[4]Prognóza_4Ba!K$27,[4]Prognóza_4Ba!K$30,[4]Prognóza_4Ba!K$31,[4]Prognóza_4Ba!K$26)</f>
        <v>1623714.2002330658</v>
      </c>
      <c r="I26" s="35">
        <f>SUM([4]Prognóza_4Ba!L$25,[4]Prognóza_4Ba!L$27,[4]Prognóza_4Ba!L$30,[4]Prognóza_4Ba!L$31,[4]Prognóza_4Ba!L$26)</f>
        <v>1670921.0848907966</v>
      </c>
      <c r="J26" s="35">
        <f>SUM([4]Prognóza_4Ba!M$25,[4]Prognóza_4Ba!M$27,[4]Prognóza_4Ba!M$30,[4]Prognóza_4Ba!M$31,[4]Prognóza_4Ba!M$26)</f>
        <v>1707534.9450167783</v>
      </c>
      <c r="K26" s="35">
        <f>SUM([4]Prognóza_4Ba!N$25,[4]Prognóza_4Ba!N$27,[4]Prognóza_4Ba!N$30,[4]Prognóza_4Ba!N$31,[4]Prognóza_4Ba!N$26)</f>
        <v>1749001.2880685409</v>
      </c>
      <c r="L26" s="35">
        <f>SUM([4]Prognóza_4Ba!O$25,[4]Prognóza_4Ba!O$27,[4]Prognóza_4Ba!O$30,[4]Prognóza_4Ba!O$31,[4]Prognóza_4Ba!O$26)</f>
        <v>1794068.3878583158</v>
      </c>
      <c r="M26" s="35">
        <f>SUM([4]Prognóza_4Ba!P$25,[4]Prognóza_4Ba!P$27,[4]Prognóza_4Ba!P$30,[4]Prognóza_4Ba!P$31,[4]Prognóza_4Ba!P$26)</f>
        <v>1833719.0177535368</v>
      </c>
      <c r="N26" s="35">
        <f>SUM([4]Prognóza_4Ba!Q$25,[4]Prognóza_4Ba!Q$27,[4]Prognóza_4Ba!Q$30,[4]Prognóza_4Ba!Q$31,[4]Prognóza_4Ba!Q$26)</f>
        <v>1867153.7611960936</v>
      </c>
      <c r="O26" s="35">
        <f>SUM([4]Prognóza_4Ba!R$25,[4]Prognóza_4Ba!R$27,[4]Prognóza_4Ba!R$30,[4]Prognóza_4Ba!R$31,[4]Prognóza_4Ba!R$26)</f>
        <v>1898641.3304315857</v>
      </c>
      <c r="P26" s="35"/>
    </row>
    <row r="27" spans="2:16" ht="13.5" thickTop="1" x14ac:dyDescent="0.2">
      <c r="B27" s="50" t="s">
        <v>57</v>
      </c>
      <c r="C27" s="36" t="s">
        <v>7</v>
      </c>
      <c r="D27" s="55" t="s">
        <v>16</v>
      </c>
      <c r="E27" s="37"/>
      <c r="F27" s="37">
        <f>[4]Výber_mýta_P4Ba1O!I$49</f>
        <v>237470.64159903338</v>
      </c>
      <c r="G27" s="37">
        <f>[4]Výber_mýta_P4Ba1O!J$49</f>
        <v>238867.91932124374</v>
      </c>
      <c r="H27" s="37">
        <f>[4]Výber_mýta_P4Ba1O!K$49</f>
        <v>240333.64589190297</v>
      </c>
      <c r="I27" s="37">
        <f>[4]Výber_mýta_P4Ba1O!L$49</f>
        <v>242731.69373126951</v>
      </c>
      <c r="J27" s="37">
        <f>[4]Výber_mýta_P4Ba1O!M$49</f>
        <v>243548.16233483769</v>
      </c>
      <c r="K27" s="37">
        <f>[4]Výber_mýta_P4Ba1O!N$49</f>
        <v>244430.4656280065</v>
      </c>
      <c r="L27" s="37">
        <f>[4]Výber_mýta_P4Ba1O!O$49</f>
        <v>246341.32463159953</v>
      </c>
      <c r="M27" s="37">
        <f>[4]Výber_mýta_P4Ba1O!P$49</f>
        <v>246383.96454133769</v>
      </c>
      <c r="N27" s="37">
        <f>[4]Výber_mýta_P4Ba1O!Q$49</f>
        <v>246160.03251901592</v>
      </c>
      <c r="O27" s="37">
        <f>[4]Výber_mýta_P4Ba1O!R$49</f>
        <v>244638.52246665239</v>
      </c>
      <c r="P27" s="37"/>
    </row>
    <row r="28" spans="2:16" x14ac:dyDescent="0.2">
      <c r="B28" s="48"/>
      <c r="C28" s="14" t="s">
        <v>6</v>
      </c>
      <c r="D28" s="53"/>
      <c r="E28" s="16"/>
      <c r="F28" s="16">
        <f>[4]Výber_mýta_P4Ba1O!I$15</f>
        <v>241807.58502806834</v>
      </c>
      <c r="G28" s="16">
        <f>[4]Výber_mýta_P4Ba1O!J$15</f>
        <v>246101.01380952593</v>
      </c>
      <c r="H28" s="16">
        <f>[4]Výber_mýta_P4Ba1O!K$15</f>
        <v>250555.21241166478</v>
      </c>
      <c r="I28" s="16">
        <f>[4]Výber_mýta_P4Ba1O!L$15</f>
        <v>256072.3901231077</v>
      </c>
      <c r="J28" s="16">
        <f>[4]Výber_mýta_P4Ba1O!M$15</f>
        <v>260023.80396607186</v>
      </c>
      <c r="K28" s="16">
        <f>[4]Výber_mýta_P4Ba1O!N$15</f>
        <v>264139.34057404363</v>
      </c>
      <c r="L28" s="16">
        <f>[4]Výber_mýta_P4Ba1O!O$15</f>
        <v>269445.0530770836</v>
      </c>
      <c r="M28" s="16">
        <f>[4]Výber_mýta_P4Ba1O!P$15</f>
        <v>272857.81238930306</v>
      </c>
      <c r="N28" s="16">
        <f>[4]Výber_mýta_P4Ba1O!Q$15</f>
        <v>276040.34258961747</v>
      </c>
      <c r="O28" s="16">
        <f>[4]Výber_mýta_P4Ba1O!R$15</f>
        <v>277843.65166184527</v>
      </c>
      <c r="P28" s="16"/>
    </row>
    <row r="29" spans="2:16" ht="13.5" thickBot="1" x14ac:dyDescent="0.25">
      <c r="B29" s="49"/>
      <c r="C29" s="34" t="s">
        <v>5</v>
      </c>
      <c r="D29" s="54"/>
      <c r="E29" s="35"/>
      <c r="F29" s="35">
        <f>[4]Výber_mýta_P4Ba1O!I$32</f>
        <v>247752.97380435813</v>
      </c>
      <c r="G29" s="35">
        <f>[4]Výber_mýta_P4Ba1O!J$32</f>
        <v>253331.79295708169</v>
      </c>
      <c r="H29" s="35">
        <f>[4]Výber_mýta_P4Ba1O!K$32</f>
        <v>259537.47909449521</v>
      </c>
      <c r="I29" s="35">
        <f>[4]Výber_mýta_P4Ba1O!L$32</f>
        <v>267374.78899283032</v>
      </c>
      <c r="J29" s="35">
        <f>[4]Výber_mýta_P4Ba1O!M$32</f>
        <v>274081.51244523592</v>
      </c>
      <c r="K29" s="35">
        <f>[4]Výber_mýta_P4Ba1O!N$32</f>
        <v>281548.36609229137</v>
      </c>
      <c r="L29" s="35">
        <f>[4]Výber_mýta_P4Ba1O!O$32</f>
        <v>290481.81239565992</v>
      </c>
      <c r="M29" s="35">
        <f>[4]Výber_mýta_P4Ba1O!P$32</f>
        <v>297558.53076488321</v>
      </c>
      <c r="N29" s="35">
        <f>[4]Výber_mýta_P4Ba1O!Q$32</f>
        <v>304539.84673469234</v>
      </c>
      <c r="O29" s="35">
        <f>[4]Výber_mýta_P4Ba1O!R$32</f>
        <v>310141.39148020669</v>
      </c>
      <c r="P29" s="35"/>
    </row>
    <row r="30" spans="2:16" ht="13.5" thickTop="1" x14ac:dyDescent="0.2">
      <c r="B30" s="48" t="s">
        <v>58</v>
      </c>
      <c r="C30" s="32" t="s">
        <v>7</v>
      </c>
      <c r="D30" s="55" t="s">
        <v>16</v>
      </c>
      <c r="E30" s="33">
        <f>([8]Vstupy_CBA!$B$9+[8]Vstupy_CBA!$B$10)/1000</f>
        <v>29188.584595343851</v>
      </c>
      <c r="F30" s="37">
        <f>[8]Vstupy_CBA!C$25/1000</f>
        <v>31351.82528744606</v>
      </c>
      <c r="G30" s="37">
        <f>[8]Vstupy_CBA!D$25/1000</f>
        <v>31023.094084084038</v>
      </c>
      <c r="H30" s="37">
        <f>[8]Vstupy_CBA!E$25/1000</f>
        <v>30333.737480647102</v>
      </c>
      <c r="I30" s="37">
        <f>[8]Vstupy_CBA!F$25/1000</f>
        <v>29769.095203277429</v>
      </c>
      <c r="J30" s="37">
        <f>[8]Vstupy_CBA!G$25/1000</f>
        <v>28972.75894726453</v>
      </c>
      <c r="K30" s="37">
        <f>[8]Vstupy_CBA!H$25/1000</f>
        <v>27472.393245395575</v>
      </c>
      <c r="L30" s="37">
        <f>[8]Vstupy_CBA!I$25/1000</f>
        <v>27345.355309293725</v>
      </c>
      <c r="M30" s="37">
        <f>[8]Vstupy_CBA!J$25/1000</f>
        <v>26892.63594784282</v>
      </c>
      <c r="N30" s="37">
        <f>[8]Vstupy_CBA!K$25/1000</f>
        <v>26758.706317505577</v>
      </c>
      <c r="O30" s="37">
        <f>[8]Vstupy_CBA!L$25/1000</f>
        <v>26633.697736069109</v>
      </c>
      <c r="P30" s="37">
        <f>[8]Vstupy_CBA!M$25/1000</f>
        <v>3342.2941400877312</v>
      </c>
    </row>
    <row r="31" spans="2:16" x14ac:dyDescent="0.2">
      <c r="B31" s="48"/>
      <c r="C31" s="14" t="s">
        <v>6</v>
      </c>
      <c r="D31" s="53"/>
      <c r="E31" s="16">
        <f>([9]Vstupy_CBA!$B$9+[9]Vstupy_CBA!$B$10)/1000</f>
        <v>29140.685555317574</v>
      </c>
      <c r="F31" s="16">
        <f>[9]Vstupy_CBA!C$25/1000</f>
        <v>31654.039220620431</v>
      </c>
      <c r="G31" s="16">
        <f>[9]Vstupy_CBA!D$25/1000</f>
        <v>31522.246289287228</v>
      </c>
      <c r="H31" s="16">
        <f>[9]Vstupy_CBA!E$25/1000</f>
        <v>31036.105783990908</v>
      </c>
      <c r="I31" s="16">
        <f>[9]Vstupy_CBA!F$25/1000</f>
        <v>30683.564337922428</v>
      </c>
      <c r="J31" s="16">
        <f>[9]Vstupy_CBA!G$25/1000</f>
        <v>30100.404358188451</v>
      </c>
      <c r="K31" s="16">
        <f>[9]Vstupy_CBA!H$25/1000</f>
        <v>28812.596741726098</v>
      </c>
      <c r="L31" s="16">
        <f>[9]Vstupy_CBA!I$25/1000</f>
        <v>28916.408843586647</v>
      </c>
      <c r="M31" s="16">
        <f>[9]Vstupy_CBA!J$25/1000</f>
        <v>28692.857601504464</v>
      </c>
      <c r="N31" s="16">
        <f>[9]Vstupy_CBA!K$25/1000</f>
        <v>28790.567402306482</v>
      </c>
      <c r="O31" s="16">
        <f>[9]Vstupy_CBA!L$25/1000</f>
        <v>28891.646521342223</v>
      </c>
      <c r="P31" s="16">
        <f>[9]Vstupy_CBA!M$25/1000</f>
        <v>3342.2941400877312</v>
      </c>
    </row>
    <row r="32" spans="2:16" x14ac:dyDescent="0.2">
      <c r="B32" s="51"/>
      <c r="C32" s="14" t="s">
        <v>5</v>
      </c>
      <c r="D32" s="56"/>
      <c r="E32" s="16">
        <f>([10]Vstupy_CBA!$B$9+[10]Vstupy_CBA!$B$10)/1000</f>
        <v>29117.461245417428</v>
      </c>
      <c r="F32" s="16">
        <f>[10]Vstupy_CBA!C$25/1000</f>
        <v>32065.152581533705</v>
      </c>
      <c r="G32" s="16">
        <f>[10]Vstupy_CBA!D$25/1000</f>
        <v>32020.766195446591</v>
      </c>
      <c r="H32" s="16">
        <f>[10]Vstupy_CBA!E$25/1000</f>
        <v>31653.726842548946</v>
      </c>
      <c r="I32" s="16">
        <f>[10]Vstupy_CBA!F$25/1000</f>
        <v>31458.954385189129</v>
      </c>
      <c r="J32" s="16">
        <f>[10]Vstupy_CBA!G$25/1000</f>
        <v>31063.155458897174</v>
      </c>
      <c r="K32" s="16">
        <f>[10]Vstupy_CBA!H$25/1000</f>
        <v>29996.410476966943</v>
      </c>
      <c r="L32" s="16">
        <f>[10]Vstupy_CBA!I$25/1000</f>
        <v>30346.908477249835</v>
      </c>
      <c r="M32" s="16">
        <f>[10]Vstupy_CBA!J$25/1000</f>
        <v>30372.506451043919</v>
      </c>
      <c r="N32" s="16">
        <f>[10]Vstupy_CBA!K$25/1000</f>
        <v>30728.533684171573</v>
      </c>
      <c r="O32" s="16">
        <f>[10]Vstupy_CBA!L$25/1000</f>
        <v>31087.8928289908</v>
      </c>
      <c r="P32" s="16">
        <f>[10]Vstupy_CBA!M$25/1000</f>
        <v>3342.2941400877312</v>
      </c>
    </row>
    <row r="33" spans="2:2" x14ac:dyDescent="0.2">
      <c r="B33" s="38" t="s">
        <v>61</v>
      </c>
    </row>
  </sheetData>
  <mergeCells count="14">
    <mergeCell ref="B22:F22"/>
    <mergeCell ref="B5:F5"/>
    <mergeCell ref="B7:B9"/>
    <mergeCell ref="D7:D9"/>
    <mergeCell ref="B10:B12"/>
    <mergeCell ref="D10:D12"/>
    <mergeCell ref="B13:B15"/>
    <mergeCell ref="D13:D15"/>
    <mergeCell ref="B24:B26"/>
    <mergeCell ref="B27:B29"/>
    <mergeCell ref="B30:B32"/>
    <mergeCell ref="D24:D26"/>
    <mergeCell ref="D27:D29"/>
    <mergeCell ref="D30:D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90"/>
  <sheetViews>
    <sheetView topLeftCell="A37" workbookViewId="0">
      <selection activeCell="C66" sqref="C66:C68"/>
    </sheetView>
  </sheetViews>
  <sheetFormatPr defaultRowHeight="12.75" x14ac:dyDescent="0.2"/>
  <cols>
    <col min="2" max="2" width="36.140625" customWidth="1"/>
    <col min="3" max="3" width="12.28515625" customWidth="1"/>
  </cols>
  <sheetData>
    <row r="3" spans="2:15" ht="18" thickBot="1" x14ac:dyDescent="0.35">
      <c r="B3" s="23" t="s">
        <v>31</v>
      </c>
    </row>
    <row r="4" spans="2:15" ht="13.5" thickTop="1" x14ac:dyDescent="0.2"/>
    <row r="6" spans="2:15" ht="25.5" x14ac:dyDescent="0.2">
      <c r="B6" s="11" t="s">
        <v>32</v>
      </c>
      <c r="C6" s="12" t="s">
        <v>20</v>
      </c>
      <c r="D6" s="13">
        <v>2022</v>
      </c>
      <c r="E6" s="13">
        <v>2023</v>
      </c>
      <c r="F6" s="13">
        <v>2024</v>
      </c>
      <c r="G6" s="13">
        <v>2025</v>
      </c>
      <c r="H6" s="13">
        <v>2026</v>
      </c>
      <c r="I6" s="13">
        <v>2027</v>
      </c>
      <c r="J6" s="13">
        <v>2028</v>
      </c>
      <c r="K6" s="13">
        <v>2029</v>
      </c>
      <c r="L6" s="13">
        <v>2030</v>
      </c>
      <c r="M6" s="13">
        <v>2031</v>
      </c>
      <c r="N6" s="13">
        <v>2032</v>
      </c>
      <c r="O6" s="13">
        <v>2033</v>
      </c>
    </row>
    <row r="7" spans="2:15" x14ac:dyDescent="0.2">
      <c r="B7" s="14" t="s">
        <v>21</v>
      </c>
      <c r="C7" s="15">
        <f>'[11]11 Ekonomická analýza'!$C5</f>
        <v>16966875.822602242</v>
      </c>
      <c r="D7" s="16">
        <f>'[11]11 Ekonomická analýza'!D5</f>
        <v>16966875.822602242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2:15" x14ac:dyDescent="0.2">
      <c r="B8" s="14" t="s">
        <v>22</v>
      </c>
      <c r="C8" s="15">
        <f>'[11]11 Ekonomická analýza'!$C6</f>
        <v>151069264.78918165</v>
      </c>
      <c r="D8" s="16">
        <f>'[11]11 Ekonomická analýza'!D6</f>
        <v>0</v>
      </c>
      <c r="E8" s="16">
        <f>'[11]11 Ekonomická analýza'!E6</f>
        <v>27734225.149610769</v>
      </c>
      <c r="F8" s="16">
        <f>'[11]11 Ekonomická analýza'!F6</f>
        <v>27690866.26263272</v>
      </c>
      <c r="G8" s="16">
        <f>'[11]11 Ekonomická analýza'!G6</f>
        <v>27363529.776189189</v>
      </c>
      <c r="H8" s="16">
        <f>'[11]11 Ekonomická analýza'!H6</f>
        <v>27187744.73926001</v>
      </c>
      <c r="I8" s="16">
        <f>'[11]11 Ekonomická analýza'!I6</f>
        <v>26835012.556926027</v>
      </c>
      <c r="J8" s="16">
        <f>'[11]11 Ekonomická analýza'!J6</f>
        <v>0</v>
      </c>
      <c r="K8" s="16">
        <f>'[11]11 Ekonomická analýza'!K6</f>
        <v>0</v>
      </c>
      <c r="L8" s="16">
        <f>'[11]11 Ekonomická analýza'!L6</f>
        <v>0</v>
      </c>
      <c r="M8" s="16">
        <f>'[11]11 Ekonomická analýza'!M6</f>
        <v>0</v>
      </c>
      <c r="N8" s="16">
        <f>'[11]11 Ekonomická analýza'!N6</f>
        <v>0</v>
      </c>
      <c r="O8" s="16">
        <f>'[11]11 Ekonomická analýza'!O6</f>
        <v>0</v>
      </c>
    </row>
    <row r="9" spans="2:15" x14ac:dyDescent="0.2">
      <c r="B9" s="14" t="s">
        <v>33</v>
      </c>
      <c r="C9" s="15">
        <f>'[11]11 Ekonomická analýza'!$C7</f>
        <v>30619416.565174501</v>
      </c>
      <c r="D9" s="16">
        <f>'[11]11 Ekonomická analýza'!D7</f>
        <v>1767024</v>
      </c>
      <c r="E9" s="16">
        <f>'[11]11 Ekonomická analýza'!E7</f>
        <v>5221555.92</v>
      </c>
      <c r="F9" s="16">
        <f>'[11]11 Ekonomická analýza'!F7</f>
        <v>5221555.92</v>
      </c>
      <c r="G9" s="16">
        <f>'[11]11 Ekonomická analýza'!G7</f>
        <v>5221555.92</v>
      </c>
      <c r="H9" s="16">
        <f>'[11]11 Ekonomická analýza'!H7</f>
        <v>5221555.92</v>
      </c>
      <c r="I9" s="16">
        <f>'[11]11 Ekonomická analýza'!I7</f>
        <v>5221555.92</v>
      </c>
      <c r="J9" s="16">
        <f>'[11]11 Ekonomická analýza'!J7</f>
        <v>0</v>
      </c>
      <c r="K9" s="16">
        <f>'[11]11 Ekonomická analýza'!K7</f>
        <v>0</v>
      </c>
      <c r="L9" s="16">
        <f>'[11]11 Ekonomická analýza'!L7</f>
        <v>0</v>
      </c>
      <c r="M9" s="16">
        <f>'[11]11 Ekonomická analýza'!M7</f>
        <v>0</v>
      </c>
      <c r="N9" s="16">
        <f>'[11]11 Ekonomická analýza'!N7</f>
        <v>0</v>
      </c>
      <c r="O9" s="16">
        <f>'[11]11 Ekonomická analýza'!O7</f>
        <v>0</v>
      </c>
    </row>
    <row r="10" spans="2:15" x14ac:dyDescent="0.2">
      <c r="B10" s="18" t="s">
        <v>23</v>
      </c>
      <c r="C10" s="19">
        <f>'[11]11 Ekonomická analýza'!$C8</f>
        <v>198655557.17695838</v>
      </c>
      <c r="D10" s="19">
        <f>'[11]11 Ekonomická analýza'!D8</f>
        <v>18733899.822602242</v>
      </c>
      <c r="E10" s="19">
        <f>'[11]11 Ekonomická analýza'!E8</f>
        <v>32955781.069610767</v>
      </c>
      <c r="F10" s="19">
        <f>'[11]11 Ekonomická analýza'!F8</f>
        <v>32912422.182632722</v>
      </c>
      <c r="G10" s="19">
        <f>'[11]11 Ekonomická analýza'!G8</f>
        <v>32585085.696189187</v>
      </c>
      <c r="H10" s="19">
        <f>'[11]11 Ekonomická analýza'!H8</f>
        <v>32409300.659260012</v>
      </c>
      <c r="I10" s="19">
        <f>'[11]11 Ekonomická analýza'!I8</f>
        <v>32056568.476926029</v>
      </c>
      <c r="J10" s="19">
        <f>'[11]11 Ekonomická analýza'!J8</f>
        <v>0</v>
      </c>
      <c r="K10" s="19">
        <f>'[11]11 Ekonomická analýza'!K8</f>
        <v>0</v>
      </c>
      <c r="L10" s="19">
        <f>'[11]11 Ekonomická analýza'!L8</f>
        <v>0</v>
      </c>
      <c r="M10" s="19">
        <f>'[11]11 Ekonomická analýza'!M8</f>
        <v>0</v>
      </c>
      <c r="N10" s="19">
        <f>'[11]11 Ekonomická analýza'!N8</f>
        <v>0</v>
      </c>
      <c r="O10" s="19">
        <f>'[11]11 Ekonomická analýza'!O8</f>
        <v>0</v>
      </c>
    </row>
    <row r="11" spans="2:15" x14ac:dyDescent="0.2">
      <c r="B11" s="14" t="s">
        <v>34</v>
      </c>
      <c r="C11" s="15">
        <f>'[11]11 Ekonomická analýza'!$C9</f>
        <v>1402021997.5875978</v>
      </c>
      <c r="D11" s="16">
        <f>'[11]11 Ekonomická analýza'!D9</f>
        <v>0</v>
      </c>
      <c r="E11" s="16">
        <f>'[11]11 Ekonomická analýza'!E9</f>
        <v>240569037.93973753</v>
      </c>
      <c r="F11" s="16">
        <f>'[11]11 Ekonomická analýza'!F9</f>
        <v>246076017.7338149</v>
      </c>
      <c r="G11" s="16">
        <f>'[11]11 Ekonomická analýza'!G9</f>
        <v>252209146.11899576</v>
      </c>
      <c r="H11" s="16">
        <f>'[11]11 Ekonomická analýza'!H9</f>
        <v>259973172.68757585</v>
      </c>
      <c r="I11" s="16">
        <f>'[11]11 Ekonomická analýza'!I9</f>
        <v>266605879.97692892</v>
      </c>
      <c r="J11" s="16">
        <f>'[11]11 Ekonomická analýza'!J9</f>
        <v>0</v>
      </c>
      <c r="K11" s="16">
        <f>'[11]11 Ekonomická analýza'!K9</f>
        <v>0</v>
      </c>
      <c r="L11" s="16">
        <f>'[11]11 Ekonomická analýza'!L9</f>
        <v>0</v>
      </c>
      <c r="M11" s="16">
        <f>'[11]11 Ekonomická analýza'!M9</f>
        <v>0</v>
      </c>
      <c r="N11" s="16">
        <f>'[11]11 Ekonomická analýza'!N9</f>
        <v>0</v>
      </c>
      <c r="O11" s="16">
        <f>'[11]11 Ekonomická analýza'!O9</f>
        <v>0</v>
      </c>
    </row>
    <row r="12" spans="2:15" x14ac:dyDescent="0.2">
      <c r="B12" s="14" t="s">
        <v>24</v>
      </c>
      <c r="C12" s="15">
        <f>'[11]11 Ekonomická analýza'!$C10</f>
        <v>0</v>
      </c>
      <c r="D12" s="17">
        <f>'[11]11 Ekonomická analýza'!D10</f>
        <v>0</v>
      </c>
      <c r="E12" s="17">
        <f>'[11]11 Ekonomická analýza'!E10</f>
        <v>0</v>
      </c>
      <c r="F12" s="17">
        <f>'[11]11 Ekonomická analýza'!F10</f>
        <v>0</v>
      </c>
      <c r="G12" s="17">
        <f>'[11]11 Ekonomická analýza'!G10</f>
        <v>0</v>
      </c>
      <c r="H12" s="17">
        <f>'[11]11 Ekonomická analýza'!H10</f>
        <v>0</v>
      </c>
      <c r="I12" s="17">
        <f>'[11]11 Ekonomická analýza'!I10</f>
        <v>0</v>
      </c>
      <c r="J12" s="17">
        <f>'[11]11 Ekonomická analýza'!J10</f>
        <v>0</v>
      </c>
      <c r="K12" s="17">
        <f>'[11]11 Ekonomická analýza'!K10</f>
        <v>0</v>
      </c>
      <c r="L12" s="17">
        <f>'[11]11 Ekonomická analýza'!L10</f>
        <v>0</v>
      </c>
      <c r="M12" s="17">
        <f>'[11]11 Ekonomická analýza'!M10</f>
        <v>0</v>
      </c>
      <c r="N12" s="17">
        <f>'[11]11 Ekonomická analýza'!N10</f>
        <v>0</v>
      </c>
      <c r="O12" s="17">
        <f>'[11]11 Ekonomická analýza'!O10</f>
        <v>0</v>
      </c>
    </row>
    <row r="13" spans="2:15" x14ac:dyDescent="0.2">
      <c r="B13" s="14" t="s">
        <v>25</v>
      </c>
      <c r="C13" s="15">
        <f>'[11]11 Ekonomická analýza'!$C11</f>
        <v>0</v>
      </c>
      <c r="D13" s="17">
        <f>'[11]11 Ekonomická analýza'!D11</f>
        <v>0</v>
      </c>
      <c r="E13" s="17">
        <f>'[11]11 Ekonomická analýza'!E11</f>
        <v>0</v>
      </c>
      <c r="F13" s="17">
        <f>'[11]11 Ekonomická analýza'!F11</f>
        <v>0</v>
      </c>
      <c r="G13" s="17">
        <f>'[11]11 Ekonomická analýza'!G11</f>
        <v>0</v>
      </c>
      <c r="H13" s="17">
        <f>'[11]11 Ekonomická analýza'!H11</f>
        <v>0</v>
      </c>
      <c r="I13" s="17">
        <f>'[11]11 Ekonomická analýza'!I11</f>
        <v>0</v>
      </c>
      <c r="J13" s="17">
        <f>'[11]11 Ekonomická analýza'!J11</f>
        <v>0</v>
      </c>
      <c r="K13" s="17">
        <f>'[11]11 Ekonomická analýza'!K11</f>
        <v>0</v>
      </c>
      <c r="L13" s="17">
        <f>'[11]11 Ekonomická analýza'!L11</f>
        <v>0</v>
      </c>
      <c r="M13" s="17">
        <f>'[11]11 Ekonomická analýza'!M11</f>
        <v>0</v>
      </c>
      <c r="N13" s="17">
        <f>'[11]11 Ekonomická analýza'!N11</f>
        <v>0</v>
      </c>
      <c r="O13" s="17">
        <f>'[11]11 Ekonomická analýza'!O11</f>
        <v>0</v>
      </c>
    </row>
    <row r="14" spans="2:15" x14ac:dyDescent="0.2">
      <c r="B14" s="14" t="s">
        <v>26</v>
      </c>
      <c r="C14" s="15">
        <f>'[11]11 Ekonomická analýza'!$C12</f>
        <v>0</v>
      </c>
      <c r="D14" s="17">
        <f>'[11]11 Ekonomická analýza'!D12</f>
        <v>0</v>
      </c>
      <c r="E14" s="17">
        <f>'[11]11 Ekonomická analýza'!E12</f>
        <v>0</v>
      </c>
      <c r="F14" s="17">
        <f>'[11]11 Ekonomická analýza'!F12</f>
        <v>0</v>
      </c>
      <c r="G14" s="17">
        <f>'[11]11 Ekonomická analýza'!G12</f>
        <v>0</v>
      </c>
      <c r="H14" s="17">
        <f>'[11]11 Ekonomická analýza'!H12</f>
        <v>0</v>
      </c>
      <c r="I14" s="17">
        <f>'[11]11 Ekonomická analýza'!I12</f>
        <v>0</v>
      </c>
      <c r="J14" s="17">
        <f>'[11]11 Ekonomická analýza'!J12</f>
        <v>0</v>
      </c>
      <c r="K14" s="17">
        <f>'[11]11 Ekonomická analýza'!K12</f>
        <v>0</v>
      </c>
      <c r="L14" s="17">
        <f>'[11]11 Ekonomická analýza'!L12</f>
        <v>0</v>
      </c>
      <c r="M14" s="17">
        <f>'[11]11 Ekonomická analýza'!M12</f>
        <v>0</v>
      </c>
      <c r="N14" s="17">
        <f>'[11]11 Ekonomická analýza'!N12</f>
        <v>0</v>
      </c>
      <c r="O14" s="17">
        <f>'[11]11 Ekonomická analýza'!O12</f>
        <v>0</v>
      </c>
    </row>
    <row r="15" spans="2:15" x14ac:dyDescent="0.2">
      <c r="B15" s="14" t="s">
        <v>27</v>
      </c>
      <c r="C15" s="15">
        <f>'[11]11 Ekonomická analýza'!$C13</f>
        <v>0</v>
      </c>
      <c r="D15" s="17">
        <f>'[11]11 Ekonomická analýza'!D13</f>
        <v>0</v>
      </c>
      <c r="E15" s="17">
        <f>'[11]11 Ekonomická analýza'!E13</f>
        <v>0</v>
      </c>
      <c r="F15" s="17">
        <f>'[11]11 Ekonomická analýza'!F13</f>
        <v>0</v>
      </c>
      <c r="G15" s="17">
        <f>'[11]11 Ekonomická analýza'!G13</f>
        <v>0</v>
      </c>
      <c r="H15" s="17">
        <f>'[11]11 Ekonomická analýza'!H13</f>
        <v>0</v>
      </c>
      <c r="I15" s="17">
        <f>'[11]11 Ekonomická analýza'!I13</f>
        <v>0</v>
      </c>
      <c r="J15" s="17">
        <f>'[11]11 Ekonomická analýza'!J13</f>
        <v>0</v>
      </c>
      <c r="K15" s="17">
        <f>'[11]11 Ekonomická analýza'!K13</f>
        <v>0</v>
      </c>
      <c r="L15" s="17">
        <f>'[11]11 Ekonomická analýza'!L13</f>
        <v>0</v>
      </c>
      <c r="M15" s="17">
        <f>'[11]11 Ekonomická analýza'!M13</f>
        <v>0</v>
      </c>
      <c r="N15" s="17">
        <f>'[11]11 Ekonomická analýza'!N13</f>
        <v>0</v>
      </c>
      <c r="O15" s="17">
        <f>'[11]11 Ekonomická analýza'!O13</f>
        <v>0</v>
      </c>
    </row>
    <row r="16" spans="2:15" x14ac:dyDescent="0.2">
      <c r="B16" s="18" t="s">
        <v>28</v>
      </c>
      <c r="C16" s="19">
        <f>'[11]11 Ekonomická analýza'!$C14</f>
        <v>1402021997.5875978</v>
      </c>
      <c r="D16" s="19">
        <f>'[11]11 Ekonomická analýza'!D14</f>
        <v>0</v>
      </c>
      <c r="E16" s="19">
        <f>'[11]11 Ekonomická analýza'!E14</f>
        <v>240569037.93973753</v>
      </c>
      <c r="F16" s="19">
        <f>'[11]11 Ekonomická analýza'!F14</f>
        <v>246076017.7338149</v>
      </c>
      <c r="G16" s="19">
        <f>'[11]11 Ekonomická analýza'!G14</f>
        <v>252209146.11899576</v>
      </c>
      <c r="H16" s="19">
        <f>'[11]11 Ekonomická analýza'!H14</f>
        <v>259973172.68757585</v>
      </c>
      <c r="I16" s="19">
        <f>'[11]11 Ekonomická analýza'!I14</f>
        <v>266605879.97692892</v>
      </c>
      <c r="J16" s="19">
        <f>'[11]11 Ekonomická analýza'!J14</f>
        <v>0</v>
      </c>
      <c r="K16" s="19">
        <f>'[11]11 Ekonomická analýza'!K14</f>
        <v>0</v>
      </c>
      <c r="L16" s="19">
        <f>'[11]11 Ekonomická analýza'!L14</f>
        <v>0</v>
      </c>
      <c r="M16" s="19">
        <f>'[11]11 Ekonomická analýza'!M14</f>
        <v>0</v>
      </c>
      <c r="N16" s="19">
        <f>'[11]11 Ekonomická analýza'!N14</f>
        <v>0</v>
      </c>
      <c r="O16" s="19">
        <f>'[11]11 Ekonomická analýza'!O14</f>
        <v>0</v>
      </c>
    </row>
    <row r="17" spans="2:15" x14ac:dyDescent="0.2">
      <c r="B17" s="14" t="s">
        <v>29</v>
      </c>
      <c r="C17" s="15">
        <f>'[11]11 Ekonomická analýza'!$C15</f>
        <v>0</v>
      </c>
      <c r="D17" s="17">
        <f>'[11]11 Ekonomická analýza'!D15</f>
        <v>0</v>
      </c>
      <c r="E17" s="17">
        <f>'[11]11 Ekonomická analýza'!E15</f>
        <v>0</v>
      </c>
      <c r="F17" s="17">
        <f>'[11]11 Ekonomická analýza'!F15</f>
        <v>0</v>
      </c>
      <c r="G17" s="17">
        <f>'[11]11 Ekonomická analýza'!G15</f>
        <v>0</v>
      </c>
      <c r="H17" s="17">
        <f>'[11]11 Ekonomická analýza'!H15</f>
        <v>0</v>
      </c>
      <c r="I17" s="17">
        <f>'[11]11 Ekonomická analýza'!I15</f>
        <v>0</v>
      </c>
      <c r="J17" s="17">
        <f>'[11]11 Ekonomická analýza'!J15</f>
        <v>0</v>
      </c>
      <c r="K17" s="17">
        <f>'[11]11 Ekonomická analýza'!K15</f>
        <v>0</v>
      </c>
      <c r="L17" s="17">
        <f>'[11]11 Ekonomická analýza'!L15</f>
        <v>0</v>
      </c>
      <c r="M17" s="17">
        <f>'[11]11 Ekonomická analýza'!M15</f>
        <v>0</v>
      </c>
      <c r="N17" s="17">
        <f>'[11]11 Ekonomická analýza'!N15</f>
        <v>0</v>
      </c>
      <c r="O17" s="17">
        <f>'[11]11 Ekonomická analýza'!O15</f>
        <v>0</v>
      </c>
    </row>
    <row r="18" spans="2:15" x14ac:dyDescent="0.2">
      <c r="B18" s="11" t="s">
        <v>30</v>
      </c>
      <c r="C18" s="20">
        <f>'[11]11 Ekonomická analýza'!$C16</f>
        <v>1203366440.4106395</v>
      </c>
      <c r="D18" s="20">
        <f>'[11]11 Ekonomická analýza'!D16</f>
        <v>-18733899.822602242</v>
      </c>
      <c r="E18" s="20">
        <f>'[11]11 Ekonomická analýza'!E16</f>
        <v>207613256.87012675</v>
      </c>
      <c r="F18" s="20">
        <f>'[11]11 Ekonomická analýza'!F16</f>
        <v>213163595.55118218</v>
      </c>
      <c r="G18" s="20">
        <f>'[11]11 Ekonomická analýza'!G16</f>
        <v>219624060.42280656</v>
      </c>
      <c r="H18" s="20">
        <f>'[11]11 Ekonomická analýza'!H16</f>
        <v>227563872.02831584</v>
      </c>
      <c r="I18" s="20">
        <f>'[11]11 Ekonomická analýza'!I16</f>
        <v>234549311.50000289</v>
      </c>
      <c r="J18" s="20">
        <f>'[11]11 Ekonomická analýza'!J16</f>
        <v>0</v>
      </c>
      <c r="K18" s="20">
        <f>'[11]11 Ekonomická analýza'!K16</f>
        <v>0</v>
      </c>
      <c r="L18" s="20">
        <f>'[11]11 Ekonomická analýza'!L16</f>
        <v>0</v>
      </c>
      <c r="M18" s="20">
        <f>'[11]11 Ekonomická analýza'!M16</f>
        <v>0</v>
      </c>
      <c r="N18" s="20">
        <f>'[11]11 Ekonomická analýza'!N16</f>
        <v>0</v>
      </c>
      <c r="O18" s="20">
        <f>'[11]11 Ekonomická analýza'!O16</f>
        <v>0</v>
      </c>
    </row>
    <row r="19" spans="2:15" ht="23.25" customHeight="1" x14ac:dyDescent="0.2">
      <c r="B19" s="21" t="s">
        <v>35</v>
      </c>
      <c r="C19" s="22"/>
      <c r="D19" s="22"/>
    </row>
    <row r="20" spans="2:15" x14ac:dyDescent="0.2">
      <c r="B20" s="14" t="s">
        <v>14</v>
      </c>
      <c r="C20" s="24">
        <f>'[11]11 Ekonomická analýza'!$C18</f>
        <v>888620077.04286957</v>
      </c>
      <c r="D20" s="22" t="s">
        <v>36</v>
      </c>
    </row>
    <row r="21" spans="2:15" x14ac:dyDescent="0.2">
      <c r="B21" s="14" t="s">
        <v>15</v>
      </c>
      <c r="C21" s="25">
        <f>'[11]11 Ekonomická analýza'!$C19</f>
        <v>11.109249446082989</v>
      </c>
      <c r="D21" s="22"/>
    </row>
    <row r="22" spans="2:15" x14ac:dyDescent="0.2">
      <c r="B22" s="14" t="s">
        <v>37</v>
      </c>
      <c r="C22" s="26">
        <f>'[11]11 Ekonomická analýza'!$C20</f>
        <v>7.0575523660720192</v>
      </c>
      <c r="D22" s="22"/>
    </row>
    <row r="25" spans="2:15" ht="18" thickBot="1" x14ac:dyDescent="0.35">
      <c r="B25" s="23" t="s">
        <v>39</v>
      </c>
    </row>
    <row r="26" spans="2:15" ht="13.5" thickTop="1" x14ac:dyDescent="0.2"/>
    <row r="28" spans="2:15" ht="25.5" x14ac:dyDescent="0.2">
      <c r="B28" s="11" t="s">
        <v>32</v>
      </c>
      <c r="C28" s="12" t="s">
        <v>20</v>
      </c>
      <c r="D28" s="13">
        <v>2022</v>
      </c>
      <c r="E28" s="13">
        <v>2023</v>
      </c>
      <c r="F28" s="13">
        <v>2024</v>
      </c>
      <c r="G28" s="13">
        <v>2025</v>
      </c>
      <c r="H28" s="13">
        <v>2026</v>
      </c>
      <c r="I28" s="13">
        <v>2027</v>
      </c>
      <c r="J28" s="13">
        <v>2028</v>
      </c>
      <c r="K28" s="13">
        <v>2029</v>
      </c>
      <c r="L28" s="13">
        <v>2030</v>
      </c>
      <c r="M28" s="13">
        <v>2031</v>
      </c>
      <c r="N28" s="13">
        <v>2032</v>
      </c>
      <c r="O28" s="13">
        <v>2033</v>
      </c>
    </row>
    <row r="29" spans="2:15" x14ac:dyDescent="0.2">
      <c r="B29" s="14" t="s">
        <v>21</v>
      </c>
      <c r="C29" s="15">
        <f>'[12]11 Ekonomická analýza'!C5</f>
        <v>16921447.66210714</v>
      </c>
      <c r="D29" s="16">
        <f>'[12]11 Ekonomická analýza'!D5</f>
        <v>16921447.66210714</v>
      </c>
      <c r="E29" s="17">
        <f>'[12]11 Ekonomická analýza'!E5</f>
        <v>0</v>
      </c>
      <c r="F29" s="17">
        <f>'[12]11 Ekonomická analýza'!F5</f>
        <v>0</v>
      </c>
      <c r="G29" s="17">
        <f>'[12]11 Ekonomická analýza'!G5</f>
        <v>0</v>
      </c>
      <c r="H29" s="17">
        <f>'[12]11 Ekonomická analýza'!H5</f>
        <v>0</v>
      </c>
      <c r="I29" s="17">
        <f>'[12]11 Ekonomická analýza'!I5</f>
        <v>0</v>
      </c>
      <c r="J29" s="17">
        <f>'[12]11 Ekonomická analýza'!J5</f>
        <v>0</v>
      </c>
      <c r="K29" s="17">
        <f>'[12]11 Ekonomická analýza'!K5</f>
        <v>0</v>
      </c>
      <c r="L29" s="17">
        <f>'[12]11 Ekonomická analýza'!L5</f>
        <v>0</v>
      </c>
      <c r="M29" s="17">
        <f>'[12]11 Ekonomická analýza'!M5</f>
        <v>0</v>
      </c>
      <c r="N29" s="17">
        <f>'[12]11 Ekonomická analýza'!N5</f>
        <v>0</v>
      </c>
      <c r="O29" s="17">
        <f>'[12]11 Ekonomická analýza'!O5</f>
        <v>0</v>
      </c>
    </row>
    <row r="30" spans="2:15" x14ac:dyDescent="0.2">
      <c r="B30" s="14" t="s">
        <v>22</v>
      </c>
      <c r="C30" s="15">
        <f>'[12]11 Ekonomická analýza'!C6</f>
        <v>144376391.64649713</v>
      </c>
      <c r="D30" s="16">
        <f>'[12]11 Ekonomická analýza'!D6</f>
        <v>0</v>
      </c>
      <c r="E30" s="16">
        <f>'[12]11 Ekonomická analýza'!E6</f>
        <v>27114967.597547282</v>
      </c>
      <c r="F30" s="16">
        <f>'[12]11 Ekonomická analýza'!F6</f>
        <v>26825052.014205597</v>
      </c>
      <c r="G30" s="16">
        <f>'[12]11 Ekonomická analýza'!G6</f>
        <v>26218207.178991202</v>
      </c>
      <c r="H30" s="16">
        <f>'[12]11 Ekonomická analýza'!H6</f>
        <v>25721533.104607873</v>
      </c>
      <c r="I30" s="16">
        <f>'[12]11 Ekonomická analýza'!I6</f>
        <v>25021390.271727938</v>
      </c>
      <c r="J30" s="16">
        <f>'[12]11 Ekonomická analýza'!J6</f>
        <v>0</v>
      </c>
      <c r="K30" s="16">
        <f>'[12]11 Ekonomická analýza'!K6</f>
        <v>0</v>
      </c>
      <c r="L30" s="16">
        <f>'[12]11 Ekonomická analýza'!L6</f>
        <v>0</v>
      </c>
      <c r="M30" s="16">
        <f>'[12]11 Ekonomická analýza'!M6</f>
        <v>0</v>
      </c>
      <c r="N30" s="16">
        <f>'[12]11 Ekonomická analýza'!N6</f>
        <v>0</v>
      </c>
      <c r="O30" s="16">
        <f>'[12]11 Ekonomická analýza'!O6</f>
        <v>0</v>
      </c>
    </row>
    <row r="31" spans="2:15" x14ac:dyDescent="0.2">
      <c r="B31" s="14" t="s">
        <v>33</v>
      </c>
      <c r="C31" s="15">
        <f>'[12]11 Ekonomická analýza'!C7</f>
        <v>30619416.565174501</v>
      </c>
      <c r="D31" s="16">
        <f>'[12]11 Ekonomická analýza'!D7</f>
        <v>1767024</v>
      </c>
      <c r="E31" s="16">
        <f>'[12]11 Ekonomická analýza'!E7</f>
        <v>5221555.92</v>
      </c>
      <c r="F31" s="16">
        <f>'[12]11 Ekonomická analýza'!F7</f>
        <v>5221555.92</v>
      </c>
      <c r="G31" s="16">
        <f>'[12]11 Ekonomická analýza'!G7</f>
        <v>5221555.92</v>
      </c>
      <c r="H31" s="16">
        <f>'[12]11 Ekonomická analýza'!H7</f>
        <v>5221555.92</v>
      </c>
      <c r="I31" s="16">
        <f>'[12]11 Ekonomická analýza'!I7</f>
        <v>5221555.92</v>
      </c>
      <c r="J31" s="16">
        <f>'[12]11 Ekonomická analýza'!J7</f>
        <v>0</v>
      </c>
      <c r="K31" s="16">
        <f>'[12]11 Ekonomická analýza'!K7</f>
        <v>0</v>
      </c>
      <c r="L31" s="16">
        <f>'[12]11 Ekonomická analýza'!L7</f>
        <v>0</v>
      </c>
      <c r="M31" s="16">
        <f>'[12]11 Ekonomická analýza'!M7</f>
        <v>0</v>
      </c>
      <c r="N31" s="16">
        <f>'[12]11 Ekonomická analýza'!N7</f>
        <v>0</v>
      </c>
      <c r="O31" s="16">
        <f>'[12]11 Ekonomická analýza'!O7</f>
        <v>0</v>
      </c>
    </row>
    <row r="32" spans="2:15" x14ac:dyDescent="0.2">
      <c r="B32" s="18" t="s">
        <v>23</v>
      </c>
      <c r="C32" s="19">
        <f>'[12]11 Ekonomická analýza'!C8</f>
        <v>191917255.87377876</v>
      </c>
      <c r="D32" s="19">
        <f>'[12]11 Ekonomická analýza'!D8</f>
        <v>18688471.66210714</v>
      </c>
      <c r="E32" s="19">
        <f>'[12]11 Ekonomická analýza'!E8</f>
        <v>32336523.51754728</v>
      </c>
      <c r="F32" s="19">
        <f>'[12]11 Ekonomická analýza'!F8</f>
        <v>32046607.934205599</v>
      </c>
      <c r="G32" s="19">
        <f>'[12]11 Ekonomická analýza'!G8</f>
        <v>31439763.0989912</v>
      </c>
      <c r="H32" s="19">
        <f>'[12]11 Ekonomická analýza'!H8</f>
        <v>30943089.024607874</v>
      </c>
      <c r="I32" s="19">
        <f>'[12]11 Ekonomická analýza'!I8</f>
        <v>30242946.191727936</v>
      </c>
      <c r="J32" s="19">
        <f>'[12]11 Ekonomická analýza'!J8</f>
        <v>0</v>
      </c>
      <c r="K32" s="19">
        <f>'[12]11 Ekonomická analýza'!K8</f>
        <v>0</v>
      </c>
      <c r="L32" s="19">
        <f>'[12]11 Ekonomická analýza'!L8</f>
        <v>0</v>
      </c>
      <c r="M32" s="19">
        <f>'[12]11 Ekonomická analýza'!M8</f>
        <v>0</v>
      </c>
      <c r="N32" s="19">
        <f>'[12]11 Ekonomická analýza'!N8</f>
        <v>0</v>
      </c>
      <c r="O32" s="19">
        <f>'[12]11 Ekonomická analýza'!O8</f>
        <v>0</v>
      </c>
    </row>
    <row r="33" spans="2:15" x14ac:dyDescent="0.2">
      <c r="B33" s="14" t="s">
        <v>34</v>
      </c>
      <c r="C33" s="15">
        <f>'[12]11 Ekonomická analýza'!C9</f>
        <v>1291323943.8654919</v>
      </c>
      <c r="D33" s="16">
        <f>'[12]11 Ekonomická analýza'!D9</f>
        <v>0</v>
      </c>
      <c r="E33" s="16">
        <f>'[12]11 Ekonomická analýza'!E9</f>
        <v>230428257.6517531</v>
      </c>
      <c r="F33" s="16">
        <f>'[12]11 Ekonomická analýza'!F9</f>
        <v>231814971.79804254</v>
      </c>
      <c r="G33" s="16">
        <f>'[12]11 Ekonomická analýza'!G9</f>
        <v>233277171.8949402</v>
      </c>
      <c r="H33" s="16">
        <f>'[12]11 Ekonomická analýza'!H9</f>
        <v>235678747.97130516</v>
      </c>
      <c r="I33" s="16">
        <f>'[12]11 Ekonomická analýza'!I9</f>
        <v>236505795.99351329</v>
      </c>
      <c r="J33" s="16">
        <f>'[12]11 Ekonomická analýza'!J9</f>
        <v>0</v>
      </c>
      <c r="K33" s="16">
        <f>'[12]11 Ekonomická analýza'!K9</f>
        <v>0</v>
      </c>
      <c r="L33" s="16">
        <f>'[12]11 Ekonomická analýza'!L9</f>
        <v>0</v>
      </c>
      <c r="M33" s="16">
        <f>'[12]11 Ekonomická analýza'!M9</f>
        <v>0</v>
      </c>
      <c r="N33" s="16">
        <f>'[12]11 Ekonomická analýza'!N9</f>
        <v>0</v>
      </c>
      <c r="O33" s="16">
        <f>'[12]11 Ekonomická analýza'!O9</f>
        <v>0</v>
      </c>
    </row>
    <row r="34" spans="2:15" x14ac:dyDescent="0.2">
      <c r="B34" s="14" t="s">
        <v>24</v>
      </c>
      <c r="C34" s="15">
        <f>'[12]11 Ekonomická analýza'!C10</f>
        <v>0</v>
      </c>
      <c r="D34" s="17">
        <f>'[12]11 Ekonomická analýza'!D10</f>
        <v>0</v>
      </c>
      <c r="E34" s="17">
        <f>'[12]11 Ekonomická analýza'!E10</f>
        <v>0</v>
      </c>
      <c r="F34" s="17">
        <f>'[12]11 Ekonomická analýza'!F10</f>
        <v>0</v>
      </c>
      <c r="G34" s="17">
        <f>'[12]11 Ekonomická analýza'!G10</f>
        <v>0</v>
      </c>
      <c r="H34" s="17">
        <f>'[12]11 Ekonomická analýza'!H10</f>
        <v>0</v>
      </c>
      <c r="I34" s="17">
        <f>'[12]11 Ekonomická analýza'!I10</f>
        <v>0</v>
      </c>
      <c r="J34" s="17">
        <f>'[12]11 Ekonomická analýza'!J10</f>
        <v>0</v>
      </c>
      <c r="K34" s="17">
        <f>'[12]11 Ekonomická analýza'!K10</f>
        <v>0</v>
      </c>
      <c r="L34" s="17">
        <f>'[12]11 Ekonomická analýza'!L10</f>
        <v>0</v>
      </c>
      <c r="M34" s="17">
        <f>'[12]11 Ekonomická analýza'!M10</f>
        <v>0</v>
      </c>
      <c r="N34" s="17">
        <f>'[12]11 Ekonomická analýza'!N10</f>
        <v>0</v>
      </c>
      <c r="O34" s="17">
        <f>'[12]11 Ekonomická analýza'!O10</f>
        <v>0</v>
      </c>
    </row>
    <row r="35" spans="2:15" x14ac:dyDescent="0.2">
      <c r="B35" s="14" t="s">
        <v>25</v>
      </c>
      <c r="C35" s="15">
        <f>'[12]11 Ekonomická analýza'!C11</f>
        <v>0</v>
      </c>
      <c r="D35" s="17">
        <f>'[12]11 Ekonomická analýza'!D11</f>
        <v>0</v>
      </c>
      <c r="E35" s="17">
        <f>'[12]11 Ekonomická analýza'!E11</f>
        <v>0</v>
      </c>
      <c r="F35" s="17">
        <f>'[12]11 Ekonomická analýza'!F11</f>
        <v>0</v>
      </c>
      <c r="G35" s="17">
        <f>'[12]11 Ekonomická analýza'!G11</f>
        <v>0</v>
      </c>
      <c r="H35" s="17">
        <f>'[12]11 Ekonomická analýza'!H11</f>
        <v>0</v>
      </c>
      <c r="I35" s="17">
        <f>'[12]11 Ekonomická analýza'!I11</f>
        <v>0</v>
      </c>
      <c r="J35" s="17">
        <f>'[12]11 Ekonomická analýza'!J11</f>
        <v>0</v>
      </c>
      <c r="K35" s="17">
        <f>'[12]11 Ekonomická analýza'!K11</f>
        <v>0</v>
      </c>
      <c r="L35" s="17">
        <f>'[12]11 Ekonomická analýza'!L11</f>
        <v>0</v>
      </c>
      <c r="M35" s="17">
        <f>'[12]11 Ekonomická analýza'!M11</f>
        <v>0</v>
      </c>
      <c r="N35" s="17">
        <f>'[12]11 Ekonomická analýza'!N11</f>
        <v>0</v>
      </c>
      <c r="O35" s="17">
        <f>'[12]11 Ekonomická analýza'!O11</f>
        <v>0</v>
      </c>
    </row>
    <row r="36" spans="2:15" x14ac:dyDescent="0.2">
      <c r="B36" s="14" t="s">
        <v>26</v>
      </c>
      <c r="C36" s="15">
        <f>'[12]11 Ekonomická analýza'!C12</f>
        <v>0</v>
      </c>
      <c r="D36" s="17">
        <f>'[12]11 Ekonomická analýza'!D12</f>
        <v>0</v>
      </c>
      <c r="E36" s="17">
        <f>'[12]11 Ekonomická analýza'!E12</f>
        <v>0</v>
      </c>
      <c r="F36" s="17">
        <f>'[12]11 Ekonomická analýza'!F12</f>
        <v>0</v>
      </c>
      <c r="G36" s="17">
        <f>'[12]11 Ekonomická analýza'!G12</f>
        <v>0</v>
      </c>
      <c r="H36" s="17">
        <f>'[12]11 Ekonomická analýza'!H12</f>
        <v>0</v>
      </c>
      <c r="I36" s="17">
        <f>'[12]11 Ekonomická analýza'!I12</f>
        <v>0</v>
      </c>
      <c r="J36" s="17">
        <f>'[12]11 Ekonomická analýza'!J12</f>
        <v>0</v>
      </c>
      <c r="K36" s="17">
        <f>'[12]11 Ekonomická analýza'!K12</f>
        <v>0</v>
      </c>
      <c r="L36" s="17">
        <f>'[12]11 Ekonomická analýza'!L12</f>
        <v>0</v>
      </c>
      <c r="M36" s="17">
        <f>'[12]11 Ekonomická analýza'!M12</f>
        <v>0</v>
      </c>
      <c r="N36" s="17">
        <f>'[12]11 Ekonomická analýza'!N12</f>
        <v>0</v>
      </c>
      <c r="O36" s="17">
        <f>'[12]11 Ekonomická analýza'!O12</f>
        <v>0</v>
      </c>
    </row>
    <row r="37" spans="2:15" x14ac:dyDescent="0.2">
      <c r="B37" s="14" t="s">
        <v>27</v>
      </c>
      <c r="C37" s="15">
        <f>'[12]11 Ekonomická analýza'!C13</f>
        <v>0</v>
      </c>
      <c r="D37" s="17">
        <f>'[12]11 Ekonomická analýza'!D13</f>
        <v>0</v>
      </c>
      <c r="E37" s="17">
        <f>'[12]11 Ekonomická analýza'!E13</f>
        <v>0</v>
      </c>
      <c r="F37" s="17">
        <f>'[12]11 Ekonomická analýza'!F13</f>
        <v>0</v>
      </c>
      <c r="G37" s="17">
        <f>'[12]11 Ekonomická analýza'!G13</f>
        <v>0</v>
      </c>
      <c r="H37" s="17">
        <f>'[12]11 Ekonomická analýza'!H13</f>
        <v>0</v>
      </c>
      <c r="I37" s="17">
        <f>'[12]11 Ekonomická analýza'!I13</f>
        <v>0</v>
      </c>
      <c r="J37" s="17">
        <f>'[12]11 Ekonomická analýza'!J13</f>
        <v>0</v>
      </c>
      <c r="K37" s="17">
        <f>'[12]11 Ekonomická analýza'!K13</f>
        <v>0</v>
      </c>
      <c r="L37" s="17">
        <f>'[12]11 Ekonomická analýza'!L13</f>
        <v>0</v>
      </c>
      <c r="M37" s="17">
        <f>'[12]11 Ekonomická analýza'!M13</f>
        <v>0</v>
      </c>
      <c r="N37" s="17">
        <f>'[12]11 Ekonomická analýza'!N13</f>
        <v>0</v>
      </c>
      <c r="O37" s="17">
        <f>'[12]11 Ekonomická analýza'!O13</f>
        <v>0</v>
      </c>
    </row>
    <row r="38" spans="2:15" x14ac:dyDescent="0.2">
      <c r="B38" s="18" t="s">
        <v>28</v>
      </c>
      <c r="C38" s="19">
        <f>'[12]11 Ekonomická analýza'!C14</f>
        <v>1291323943.8654919</v>
      </c>
      <c r="D38" s="19">
        <f>'[12]11 Ekonomická analýza'!D14</f>
        <v>0</v>
      </c>
      <c r="E38" s="19">
        <f>'[12]11 Ekonomická analýza'!E14</f>
        <v>230428257.6517531</v>
      </c>
      <c r="F38" s="19">
        <f>'[12]11 Ekonomická analýza'!F14</f>
        <v>231814971.79804254</v>
      </c>
      <c r="G38" s="19">
        <f>'[12]11 Ekonomická analýza'!G14</f>
        <v>233277171.8949402</v>
      </c>
      <c r="H38" s="19">
        <f>'[12]11 Ekonomická analýza'!H14</f>
        <v>235678747.97130516</v>
      </c>
      <c r="I38" s="19">
        <f>'[12]11 Ekonomická analýza'!I14</f>
        <v>236505795.99351329</v>
      </c>
      <c r="J38" s="19">
        <f>'[12]11 Ekonomická analýza'!J14</f>
        <v>0</v>
      </c>
      <c r="K38" s="19">
        <f>'[12]11 Ekonomická analýza'!K14</f>
        <v>0</v>
      </c>
      <c r="L38" s="19">
        <f>'[12]11 Ekonomická analýza'!L14</f>
        <v>0</v>
      </c>
      <c r="M38" s="19">
        <f>'[12]11 Ekonomická analýza'!M14</f>
        <v>0</v>
      </c>
      <c r="N38" s="19">
        <f>'[12]11 Ekonomická analýza'!N14</f>
        <v>0</v>
      </c>
      <c r="O38" s="19">
        <f>'[12]11 Ekonomická analýza'!O14</f>
        <v>0</v>
      </c>
    </row>
    <row r="39" spans="2:15" x14ac:dyDescent="0.2">
      <c r="B39" s="14" t="s">
        <v>29</v>
      </c>
      <c r="C39" s="15">
        <f>'[12]11 Ekonomická analýza'!C15</f>
        <v>0</v>
      </c>
      <c r="D39" s="17">
        <f>'[12]11 Ekonomická analýza'!D15</f>
        <v>0</v>
      </c>
      <c r="E39" s="17">
        <f>'[12]11 Ekonomická analýza'!E15</f>
        <v>0</v>
      </c>
      <c r="F39" s="17">
        <f>'[12]11 Ekonomická analýza'!F15</f>
        <v>0</v>
      </c>
      <c r="G39" s="17">
        <f>'[12]11 Ekonomická analýza'!G15</f>
        <v>0</v>
      </c>
      <c r="H39" s="17">
        <f>'[12]11 Ekonomická analýza'!H15</f>
        <v>0</v>
      </c>
      <c r="I39" s="17">
        <f>'[12]11 Ekonomická analýza'!I15</f>
        <v>0</v>
      </c>
      <c r="J39" s="17">
        <f>'[12]11 Ekonomická analýza'!J15</f>
        <v>0</v>
      </c>
      <c r="K39" s="17">
        <f>'[12]11 Ekonomická analýza'!K15</f>
        <v>0</v>
      </c>
      <c r="L39" s="17">
        <f>'[12]11 Ekonomická analýza'!L15</f>
        <v>0</v>
      </c>
      <c r="M39" s="17">
        <f>'[12]11 Ekonomická analýza'!M15</f>
        <v>0</v>
      </c>
      <c r="N39" s="17">
        <f>'[12]11 Ekonomická analýza'!N15</f>
        <v>0</v>
      </c>
      <c r="O39" s="17">
        <f>'[12]11 Ekonomická analýza'!O15</f>
        <v>0</v>
      </c>
    </row>
    <row r="40" spans="2:15" x14ac:dyDescent="0.2">
      <c r="B40" s="11" t="s">
        <v>30</v>
      </c>
      <c r="C40" s="20">
        <f>'[12]11 Ekonomická analýza'!C16</f>
        <v>1099406687.991713</v>
      </c>
      <c r="D40" s="20">
        <f>'[12]11 Ekonomická analýza'!D16</f>
        <v>-18688471.66210714</v>
      </c>
      <c r="E40" s="20">
        <f>'[12]11 Ekonomická analýza'!E16</f>
        <v>198091734.13420582</v>
      </c>
      <c r="F40" s="20">
        <f>'[12]11 Ekonomická analýza'!F16</f>
        <v>199768363.86383694</v>
      </c>
      <c r="G40" s="20">
        <f>'[12]11 Ekonomická analýza'!G16</f>
        <v>201837408.79594898</v>
      </c>
      <c r="H40" s="20">
        <f>'[12]11 Ekonomická analýza'!H16</f>
        <v>204735658.94669729</v>
      </c>
      <c r="I40" s="20">
        <f>'[12]11 Ekonomická analýza'!I16</f>
        <v>206262849.80178535</v>
      </c>
      <c r="J40" s="20">
        <f>'[12]11 Ekonomická analýza'!J16</f>
        <v>0</v>
      </c>
      <c r="K40" s="20">
        <f>'[12]11 Ekonomická analýza'!K16</f>
        <v>0</v>
      </c>
      <c r="L40" s="20">
        <f>'[12]11 Ekonomická analýza'!L16</f>
        <v>0</v>
      </c>
      <c r="M40" s="20">
        <f>'[12]11 Ekonomická analýza'!M16</f>
        <v>0</v>
      </c>
      <c r="N40" s="20">
        <f>'[12]11 Ekonomická analýza'!N16</f>
        <v>0</v>
      </c>
      <c r="O40" s="20">
        <f>'[12]11 Ekonomická analýza'!O16</f>
        <v>0</v>
      </c>
    </row>
    <row r="41" spans="2:15" ht="23.25" customHeight="1" x14ac:dyDescent="0.2">
      <c r="B41" s="21" t="s">
        <v>35</v>
      </c>
      <c r="C41" s="22">
        <f>'[12]11 Ekonomická analýza'!C17</f>
        <v>0</v>
      </c>
      <c r="D41" s="22"/>
    </row>
    <row r="42" spans="2:15" x14ac:dyDescent="0.2">
      <c r="B42" s="14" t="s">
        <v>14</v>
      </c>
      <c r="C42" s="24">
        <f>'[12]11 Ekonomická analýza'!C18</f>
        <v>814828317.55334413</v>
      </c>
      <c r="D42" s="22" t="s">
        <v>36</v>
      </c>
    </row>
    <row r="43" spans="2:15" x14ac:dyDescent="0.2">
      <c r="B43" s="14" t="s">
        <v>15</v>
      </c>
      <c r="C43" s="25">
        <f>'[12]11 Ekonomická analýza'!C19</f>
        <v>10.608276831678443</v>
      </c>
      <c r="D43" s="22"/>
    </row>
    <row r="44" spans="2:15" x14ac:dyDescent="0.2">
      <c r="B44" s="14" t="s">
        <v>37</v>
      </c>
      <c r="C44" s="26">
        <f>'[12]11 Ekonomická analýza'!C20</f>
        <v>6.7285452680439386</v>
      </c>
      <c r="D44" s="22"/>
    </row>
    <row r="49" spans="2:15" ht="18" thickBot="1" x14ac:dyDescent="0.35">
      <c r="B49" s="23" t="s">
        <v>38</v>
      </c>
    </row>
    <row r="50" spans="2:15" ht="13.5" thickTop="1" x14ac:dyDescent="0.2"/>
    <row r="52" spans="2:15" ht="25.5" x14ac:dyDescent="0.2">
      <c r="B52" s="11" t="s">
        <v>32</v>
      </c>
      <c r="C52" s="12" t="s">
        <v>20</v>
      </c>
      <c r="D52" s="13">
        <v>2022</v>
      </c>
      <c r="E52" s="13">
        <v>2023</v>
      </c>
      <c r="F52" s="13">
        <v>2024</v>
      </c>
      <c r="G52" s="13">
        <v>2025</v>
      </c>
      <c r="H52" s="13">
        <v>2026</v>
      </c>
      <c r="I52" s="13">
        <v>2027</v>
      </c>
      <c r="J52" s="13">
        <v>2028</v>
      </c>
      <c r="K52" s="13">
        <v>2029</v>
      </c>
      <c r="L52" s="13">
        <v>2030</v>
      </c>
      <c r="M52" s="13">
        <v>2031</v>
      </c>
      <c r="N52" s="13">
        <v>2032</v>
      </c>
      <c r="O52" s="13">
        <v>2033</v>
      </c>
    </row>
    <row r="53" spans="2:15" x14ac:dyDescent="0.2">
      <c r="B53" s="14" t="s">
        <v>21</v>
      </c>
      <c r="C53" s="15">
        <f>'[13]11 Ekonomická analýza'!C5</f>
        <v>18021732.859291773</v>
      </c>
      <c r="D53" s="16">
        <f>'[13]11 Ekonomická analýza'!D5</f>
        <v>18021732.859291773</v>
      </c>
      <c r="E53" s="17">
        <f>'[13]11 Ekonomická analýza'!E5</f>
        <v>0</v>
      </c>
      <c r="F53" s="17">
        <f>'[13]11 Ekonomická analýza'!F5</f>
        <v>0</v>
      </c>
      <c r="G53" s="17">
        <f>'[13]11 Ekonomická analýza'!G5</f>
        <v>0</v>
      </c>
      <c r="H53" s="17">
        <f>'[13]11 Ekonomická analýza'!H5</f>
        <v>0</v>
      </c>
      <c r="I53" s="17">
        <f>'[13]11 Ekonomická analýza'!I5</f>
        <v>0</v>
      </c>
      <c r="J53" s="17">
        <f>'[13]11 Ekonomická analýza'!J5</f>
        <v>0</v>
      </c>
      <c r="K53" s="17">
        <f>'[13]11 Ekonomická analýza'!K5</f>
        <v>0</v>
      </c>
      <c r="L53" s="17">
        <f>'[13]11 Ekonomická analýza'!L5</f>
        <v>0</v>
      </c>
      <c r="M53" s="17">
        <f>'[13]11 Ekonomická analýza'!M5</f>
        <v>0</v>
      </c>
      <c r="N53" s="17">
        <f>'[13]11 Ekonomická analýza'!N5</f>
        <v>0</v>
      </c>
      <c r="O53" s="17">
        <f>'[13]11 Ekonomická analýza'!O5</f>
        <v>0</v>
      </c>
    </row>
    <row r="54" spans="2:15" x14ac:dyDescent="0.2">
      <c r="B54" s="14" t="s">
        <v>22</v>
      </c>
      <c r="C54" s="15">
        <f>'[13]11 Ekonomická analýza'!C6</f>
        <v>153789083.89312914</v>
      </c>
      <c r="D54" s="16">
        <f>'[13]11 Ekonomická analýza'!D6</f>
        <v>0</v>
      </c>
      <c r="E54" s="16">
        <f>'[13]11 Ekonomická analýza'!E6</f>
        <v>28217334.271749664</v>
      </c>
      <c r="F54" s="16">
        <f>'[13]11 Ekonomická analýza'!F6</f>
        <v>28178274.251993004</v>
      </c>
      <c r="G54" s="16">
        <f>'[13]11 Ekonomická analýza'!G6</f>
        <v>27855279.621443074</v>
      </c>
      <c r="H54" s="16">
        <f>'[13]11 Ekonomická analýza'!H6</f>
        <v>27683879.858966436</v>
      </c>
      <c r="I54" s="16">
        <f>'[13]11 Ekonomická analýza'!I6</f>
        <v>27335576.803829517</v>
      </c>
      <c r="J54" s="16">
        <f>'[13]11 Ekonomická analýza'!J6</f>
        <v>0</v>
      </c>
      <c r="K54" s="16">
        <f>'[13]11 Ekonomická analýza'!K6</f>
        <v>0</v>
      </c>
      <c r="L54" s="16">
        <f>'[13]11 Ekonomická analýza'!L6</f>
        <v>0</v>
      </c>
      <c r="M54" s="16">
        <f>'[13]11 Ekonomická analýza'!M6</f>
        <v>0</v>
      </c>
      <c r="N54" s="16">
        <f>'[13]11 Ekonomická analýza'!N6</f>
        <v>0</v>
      </c>
      <c r="O54" s="16">
        <f>'[13]11 Ekonomická analýza'!O6</f>
        <v>0</v>
      </c>
    </row>
    <row r="55" spans="2:15" x14ac:dyDescent="0.2">
      <c r="B55" s="14" t="s">
        <v>33</v>
      </c>
      <c r="C55" s="15">
        <f>'[13]11 Ekonomická analýza'!C7</f>
        <v>30619416.565174501</v>
      </c>
      <c r="D55" s="16">
        <f>'[13]11 Ekonomická analýza'!D7</f>
        <v>1767024</v>
      </c>
      <c r="E55" s="16">
        <f>'[13]11 Ekonomická analýza'!E7</f>
        <v>5221555.92</v>
      </c>
      <c r="F55" s="16">
        <f>'[13]11 Ekonomická analýza'!F7</f>
        <v>5221555.92</v>
      </c>
      <c r="G55" s="16">
        <f>'[13]11 Ekonomická analýza'!G7</f>
        <v>5221555.92</v>
      </c>
      <c r="H55" s="16">
        <f>'[13]11 Ekonomická analýza'!H7</f>
        <v>5221555.92</v>
      </c>
      <c r="I55" s="16">
        <f>'[13]11 Ekonomická analýza'!I7</f>
        <v>5221555.92</v>
      </c>
      <c r="J55" s="16">
        <f>'[13]11 Ekonomická analýza'!J7</f>
        <v>0</v>
      </c>
      <c r="K55" s="16">
        <f>'[13]11 Ekonomická analýza'!K7</f>
        <v>0</v>
      </c>
      <c r="L55" s="16">
        <f>'[13]11 Ekonomická analýza'!L7</f>
        <v>0</v>
      </c>
      <c r="M55" s="16">
        <f>'[13]11 Ekonomická analýza'!M7</f>
        <v>0</v>
      </c>
      <c r="N55" s="16">
        <f>'[13]11 Ekonomická analýza'!N7</f>
        <v>0</v>
      </c>
      <c r="O55" s="16">
        <f>'[13]11 Ekonomická analýza'!O7</f>
        <v>0</v>
      </c>
    </row>
    <row r="56" spans="2:15" x14ac:dyDescent="0.2">
      <c r="B56" s="18" t="s">
        <v>23</v>
      </c>
      <c r="C56" s="19">
        <f>'[13]11 Ekonomická analýza'!C8</f>
        <v>202430233.31759539</v>
      </c>
      <c r="D56" s="19">
        <f>'[13]11 Ekonomická analýza'!D8</f>
        <v>19788756.859291773</v>
      </c>
      <c r="E56" s="19">
        <f>'[13]11 Ekonomická analýza'!E8</f>
        <v>33438890.191749662</v>
      </c>
      <c r="F56" s="19">
        <f>'[13]11 Ekonomická analýza'!F8</f>
        <v>33399830.171993002</v>
      </c>
      <c r="G56" s="19">
        <f>'[13]11 Ekonomická analýza'!G8</f>
        <v>33076835.541443072</v>
      </c>
      <c r="H56" s="19">
        <f>'[13]11 Ekonomická analýza'!H8</f>
        <v>32905435.778966434</v>
      </c>
      <c r="I56" s="19">
        <f>'[13]11 Ekonomická analýza'!I8</f>
        <v>32557132.723829515</v>
      </c>
      <c r="J56" s="19">
        <f>'[13]11 Ekonomická analýza'!J8</f>
        <v>0</v>
      </c>
      <c r="K56" s="19">
        <f>'[13]11 Ekonomická analýza'!K8</f>
        <v>0</v>
      </c>
      <c r="L56" s="19">
        <f>'[13]11 Ekonomická analýza'!L8</f>
        <v>0</v>
      </c>
      <c r="M56" s="19">
        <f>'[13]11 Ekonomická analýza'!M8</f>
        <v>0</v>
      </c>
      <c r="N56" s="19">
        <f>'[13]11 Ekonomická analýza'!N8</f>
        <v>0</v>
      </c>
      <c r="O56" s="19">
        <f>'[13]11 Ekonomická analýza'!O8</f>
        <v>0</v>
      </c>
    </row>
    <row r="57" spans="2:15" x14ac:dyDescent="0.2">
      <c r="B57" s="14" t="s">
        <v>34</v>
      </c>
      <c r="C57" s="15">
        <f>'[13]11 Ekonomická analýza'!C9</f>
        <v>1442558958.605437</v>
      </c>
      <c r="D57" s="16">
        <f>'[13]11 Ekonomická analýza'!D9</f>
        <v>0</v>
      </c>
      <c r="E57" s="16">
        <f>'[13]11 Ekonomická analýza'!E9</f>
        <v>247752973.80435812</v>
      </c>
      <c r="F57" s="16">
        <f>'[13]11 Ekonomická analýza'!F9</f>
        <v>253331792.95708171</v>
      </c>
      <c r="G57" s="16">
        <f>'[13]11 Ekonomická analýza'!G9</f>
        <v>259537479.09449521</v>
      </c>
      <c r="H57" s="16">
        <f>'[13]11 Ekonomická analýza'!H9</f>
        <v>267374788.99283031</v>
      </c>
      <c r="I57" s="16">
        <f>'[13]11 Ekonomická analýza'!I9</f>
        <v>274081512.44523591</v>
      </c>
      <c r="J57" s="16">
        <f>'[13]11 Ekonomická analýza'!J9</f>
        <v>0</v>
      </c>
      <c r="K57" s="16">
        <f>'[13]11 Ekonomická analýza'!K9</f>
        <v>0</v>
      </c>
      <c r="L57" s="16">
        <f>'[13]11 Ekonomická analýza'!L9</f>
        <v>0</v>
      </c>
      <c r="M57" s="16">
        <f>'[13]11 Ekonomická analýza'!M9</f>
        <v>0</v>
      </c>
      <c r="N57" s="16">
        <f>'[13]11 Ekonomická analýza'!N9</f>
        <v>0</v>
      </c>
      <c r="O57" s="16">
        <f>'[13]11 Ekonomická analýza'!O9</f>
        <v>0</v>
      </c>
    </row>
    <row r="58" spans="2:15" x14ac:dyDescent="0.2">
      <c r="B58" s="14" t="s">
        <v>24</v>
      </c>
      <c r="C58" s="15">
        <f>'[13]11 Ekonomická analýza'!C10</f>
        <v>0</v>
      </c>
      <c r="D58" s="17">
        <f>'[13]11 Ekonomická analýza'!D10</f>
        <v>0</v>
      </c>
      <c r="E58" s="17">
        <f>'[13]11 Ekonomická analýza'!E10</f>
        <v>0</v>
      </c>
      <c r="F58" s="17">
        <f>'[13]11 Ekonomická analýza'!F10</f>
        <v>0</v>
      </c>
      <c r="G58" s="17">
        <f>'[13]11 Ekonomická analýza'!G10</f>
        <v>0</v>
      </c>
      <c r="H58" s="17">
        <f>'[13]11 Ekonomická analýza'!H10</f>
        <v>0</v>
      </c>
      <c r="I58" s="17">
        <f>'[13]11 Ekonomická analýza'!I10</f>
        <v>0</v>
      </c>
      <c r="J58" s="17">
        <f>'[13]11 Ekonomická analýza'!J10</f>
        <v>0</v>
      </c>
      <c r="K58" s="17">
        <f>'[13]11 Ekonomická analýza'!K10</f>
        <v>0</v>
      </c>
      <c r="L58" s="17">
        <f>'[13]11 Ekonomická analýza'!L10</f>
        <v>0</v>
      </c>
      <c r="M58" s="17">
        <f>'[13]11 Ekonomická analýza'!M10</f>
        <v>0</v>
      </c>
      <c r="N58" s="17">
        <f>'[13]11 Ekonomická analýza'!N10</f>
        <v>0</v>
      </c>
      <c r="O58" s="17">
        <f>'[13]11 Ekonomická analýza'!O10</f>
        <v>0</v>
      </c>
    </row>
    <row r="59" spans="2:15" x14ac:dyDescent="0.2">
      <c r="B59" s="14" t="s">
        <v>25</v>
      </c>
      <c r="C59" s="15">
        <f>'[13]11 Ekonomická analýza'!C11</f>
        <v>0</v>
      </c>
      <c r="D59" s="17">
        <f>'[13]11 Ekonomická analýza'!D11</f>
        <v>0</v>
      </c>
      <c r="E59" s="17">
        <f>'[13]11 Ekonomická analýza'!E11</f>
        <v>0</v>
      </c>
      <c r="F59" s="17">
        <f>'[13]11 Ekonomická analýza'!F11</f>
        <v>0</v>
      </c>
      <c r="G59" s="17">
        <f>'[13]11 Ekonomická analýza'!G11</f>
        <v>0</v>
      </c>
      <c r="H59" s="17">
        <f>'[13]11 Ekonomická analýza'!H11</f>
        <v>0</v>
      </c>
      <c r="I59" s="17">
        <f>'[13]11 Ekonomická analýza'!I11</f>
        <v>0</v>
      </c>
      <c r="J59" s="17">
        <f>'[13]11 Ekonomická analýza'!J11</f>
        <v>0</v>
      </c>
      <c r="K59" s="17">
        <f>'[13]11 Ekonomická analýza'!K11</f>
        <v>0</v>
      </c>
      <c r="L59" s="17">
        <f>'[13]11 Ekonomická analýza'!L11</f>
        <v>0</v>
      </c>
      <c r="M59" s="17">
        <f>'[13]11 Ekonomická analýza'!M11</f>
        <v>0</v>
      </c>
      <c r="N59" s="17">
        <f>'[13]11 Ekonomická analýza'!N11</f>
        <v>0</v>
      </c>
      <c r="O59" s="17">
        <f>'[13]11 Ekonomická analýza'!O11</f>
        <v>0</v>
      </c>
    </row>
    <row r="60" spans="2:15" x14ac:dyDescent="0.2">
      <c r="B60" s="14" t="s">
        <v>26</v>
      </c>
      <c r="C60" s="15">
        <f>'[13]11 Ekonomická analýza'!C12</f>
        <v>0</v>
      </c>
      <c r="D60" s="17">
        <f>'[13]11 Ekonomická analýza'!D12</f>
        <v>0</v>
      </c>
      <c r="E60" s="17">
        <f>'[13]11 Ekonomická analýza'!E12</f>
        <v>0</v>
      </c>
      <c r="F60" s="17">
        <f>'[13]11 Ekonomická analýza'!F12</f>
        <v>0</v>
      </c>
      <c r="G60" s="17">
        <f>'[13]11 Ekonomická analýza'!G12</f>
        <v>0</v>
      </c>
      <c r="H60" s="17">
        <f>'[13]11 Ekonomická analýza'!H12</f>
        <v>0</v>
      </c>
      <c r="I60" s="17">
        <f>'[13]11 Ekonomická analýza'!I12</f>
        <v>0</v>
      </c>
      <c r="J60" s="17">
        <f>'[13]11 Ekonomická analýza'!J12</f>
        <v>0</v>
      </c>
      <c r="K60" s="17">
        <f>'[13]11 Ekonomická analýza'!K12</f>
        <v>0</v>
      </c>
      <c r="L60" s="17">
        <f>'[13]11 Ekonomická analýza'!L12</f>
        <v>0</v>
      </c>
      <c r="M60" s="17">
        <f>'[13]11 Ekonomická analýza'!M12</f>
        <v>0</v>
      </c>
      <c r="N60" s="17">
        <f>'[13]11 Ekonomická analýza'!N12</f>
        <v>0</v>
      </c>
      <c r="O60" s="17">
        <f>'[13]11 Ekonomická analýza'!O12</f>
        <v>0</v>
      </c>
    </row>
    <row r="61" spans="2:15" x14ac:dyDescent="0.2">
      <c r="B61" s="14" t="s">
        <v>27</v>
      </c>
      <c r="C61" s="15">
        <f>'[13]11 Ekonomická analýza'!C13</f>
        <v>0</v>
      </c>
      <c r="D61" s="17">
        <f>'[13]11 Ekonomická analýza'!D13</f>
        <v>0</v>
      </c>
      <c r="E61" s="17">
        <f>'[13]11 Ekonomická analýza'!E13</f>
        <v>0</v>
      </c>
      <c r="F61" s="17">
        <f>'[13]11 Ekonomická analýza'!F13</f>
        <v>0</v>
      </c>
      <c r="G61" s="17">
        <f>'[13]11 Ekonomická analýza'!G13</f>
        <v>0</v>
      </c>
      <c r="H61" s="17">
        <f>'[13]11 Ekonomická analýza'!H13</f>
        <v>0</v>
      </c>
      <c r="I61" s="17">
        <f>'[13]11 Ekonomická analýza'!I13</f>
        <v>0</v>
      </c>
      <c r="J61" s="17">
        <f>'[13]11 Ekonomická analýza'!J13</f>
        <v>0</v>
      </c>
      <c r="K61" s="17">
        <f>'[13]11 Ekonomická analýza'!K13</f>
        <v>0</v>
      </c>
      <c r="L61" s="17">
        <f>'[13]11 Ekonomická analýza'!L13</f>
        <v>0</v>
      </c>
      <c r="M61" s="17">
        <f>'[13]11 Ekonomická analýza'!M13</f>
        <v>0</v>
      </c>
      <c r="N61" s="17">
        <f>'[13]11 Ekonomická analýza'!N13</f>
        <v>0</v>
      </c>
      <c r="O61" s="17">
        <f>'[13]11 Ekonomická analýza'!O13</f>
        <v>0</v>
      </c>
    </row>
    <row r="62" spans="2:15" x14ac:dyDescent="0.2">
      <c r="B62" s="18" t="s">
        <v>28</v>
      </c>
      <c r="C62" s="19">
        <f>'[13]11 Ekonomická analýza'!C14</f>
        <v>1442558958.605437</v>
      </c>
      <c r="D62" s="19">
        <f>'[13]11 Ekonomická analýza'!D14</f>
        <v>0</v>
      </c>
      <c r="E62" s="19">
        <f>'[13]11 Ekonomická analýza'!E14</f>
        <v>247752973.80435812</v>
      </c>
      <c r="F62" s="19">
        <f>'[13]11 Ekonomická analýza'!F14</f>
        <v>253331792.95708171</v>
      </c>
      <c r="G62" s="19">
        <f>'[13]11 Ekonomická analýza'!G14</f>
        <v>259537479.09449521</v>
      </c>
      <c r="H62" s="19">
        <f>'[13]11 Ekonomická analýza'!H14</f>
        <v>267374788.99283031</v>
      </c>
      <c r="I62" s="19">
        <f>'[13]11 Ekonomická analýza'!I14</f>
        <v>274081512.44523591</v>
      </c>
      <c r="J62" s="19">
        <f>'[13]11 Ekonomická analýza'!J14</f>
        <v>0</v>
      </c>
      <c r="K62" s="19">
        <f>'[13]11 Ekonomická analýza'!K14</f>
        <v>0</v>
      </c>
      <c r="L62" s="19">
        <f>'[13]11 Ekonomická analýza'!L14</f>
        <v>0</v>
      </c>
      <c r="M62" s="19">
        <f>'[13]11 Ekonomická analýza'!M14</f>
        <v>0</v>
      </c>
      <c r="N62" s="19">
        <f>'[13]11 Ekonomická analýza'!N14</f>
        <v>0</v>
      </c>
      <c r="O62" s="19">
        <f>'[13]11 Ekonomická analýza'!O14</f>
        <v>0</v>
      </c>
    </row>
    <row r="63" spans="2:15" x14ac:dyDescent="0.2">
      <c r="B63" s="14" t="s">
        <v>29</v>
      </c>
      <c r="C63" s="15">
        <f>'[13]11 Ekonomická analýza'!C15</f>
        <v>0</v>
      </c>
      <c r="D63" s="17">
        <f>'[13]11 Ekonomická analýza'!D15</f>
        <v>0</v>
      </c>
      <c r="E63" s="17">
        <f>'[13]11 Ekonomická analýza'!E15</f>
        <v>0</v>
      </c>
      <c r="F63" s="17">
        <f>'[13]11 Ekonomická analýza'!F15</f>
        <v>0</v>
      </c>
      <c r="G63" s="17">
        <f>'[13]11 Ekonomická analýza'!G15</f>
        <v>0</v>
      </c>
      <c r="H63" s="17">
        <f>'[13]11 Ekonomická analýza'!H15</f>
        <v>0</v>
      </c>
      <c r="I63" s="17">
        <f>'[13]11 Ekonomická analýza'!I15</f>
        <v>0</v>
      </c>
      <c r="J63" s="17">
        <f>'[13]11 Ekonomická analýza'!J15</f>
        <v>0</v>
      </c>
      <c r="K63" s="17">
        <f>'[13]11 Ekonomická analýza'!K15</f>
        <v>0</v>
      </c>
      <c r="L63" s="17">
        <f>'[13]11 Ekonomická analýza'!L15</f>
        <v>0</v>
      </c>
      <c r="M63" s="17">
        <f>'[13]11 Ekonomická analýza'!M15</f>
        <v>0</v>
      </c>
      <c r="N63" s="17">
        <f>'[13]11 Ekonomická analýza'!N15</f>
        <v>0</v>
      </c>
      <c r="O63" s="17">
        <f>'[13]11 Ekonomická analýza'!O15</f>
        <v>0</v>
      </c>
    </row>
    <row r="64" spans="2:15" x14ac:dyDescent="0.2">
      <c r="B64" s="11" t="s">
        <v>30</v>
      </c>
      <c r="C64" s="20">
        <f>'[13]11 Ekonomická analýza'!C16</f>
        <v>1240128725.2878416</v>
      </c>
      <c r="D64" s="20">
        <f>'[13]11 Ekonomická analýza'!D16</f>
        <v>-19788756.859291773</v>
      </c>
      <c r="E64" s="20">
        <f>'[13]11 Ekonomická analýza'!E16</f>
        <v>214314083.61260846</v>
      </c>
      <c r="F64" s="20">
        <f>'[13]11 Ekonomická analýza'!F16</f>
        <v>219931962.78508872</v>
      </c>
      <c r="G64" s="20">
        <f>'[13]11 Ekonomická analýza'!G16</f>
        <v>226460643.55305213</v>
      </c>
      <c r="H64" s="20">
        <f>'[13]11 Ekonomická analýza'!H16</f>
        <v>234469353.21386388</v>
      </c>
      <c r="I64" s="20">
        <f>'[13]11 Ekonomická analýza'!I16</f>
        <v>241524379.7214064</v>
      </c>
      <c r="J64" s="20">
        <f>'[13]11 Ekonomická analýza'!J16</f>
        <v>0</v>
      </c>
      <c r="K64" s="20">
        <f>'[13]11 Ekonomická analýza'!K16</f>
        <v>0</v>
      </c>
      <c r="L64" s="20">
        <f>'[13]11 Ekonomická analýza'!L16</f>
        <v>0</v>
      </c>
      <c r="M64" s="20">
        <f>'[13]11 Ekonomická analýza'!M16</f>
        <v>0</v>
      </c>
      <c r="N64" s="20">
        <f>'[13]11 Ekonomická analýza'!N16</f>
        <v>0</v>
      </c>
      <c r="O64" s="20">
        <f>'[13]11 Ekonomická analýza'!O16</f>
        <v>0</v>
      </c>
    </row>
    <row r="65" spans="2:15" x14ac:dyDescent="0.2">
      <c r="B65" s="21" t="s">
        <v>35</v>
      </c>
      <c r="C65" s="22"/>
      <c r="D65" s="22"/>
    </row>
    <row r="66" spans="2:15" x14ac:dyDescent="0.2">
      <c r="B66" s="14" t="s">
        <v>14</v>
      </c>
      <c r="C66" s="24">
        <f>'[13]11 Ekonomická analýza'!C18</f>
        <v>915780071.13713741</v>
      </c>
      <c r="D66" s="22" t="s">
        <v>36</v>
      </c>
    </row>
    <row r="67" spans="2:15" x14ac:dyDescent="0.2">
      <c r="B67" s="14" t="s">
        <v>15</v>
      </c>
      <c r="C67" s="25">
        <f>'[13]11 Ekonomická analýza'!C19</f>
        <v>10.856592796624266</v>
      </c>
      <c r="D67" s="22"/>
    </row>
    <row r="68" spans="2:15" x14ac:dyDescent="0.2">
      <c r="B68" s="14" t="s">
        <v>37</v>
      </c>
      <c r="C68" s="26">
        <f>'[13]11 Ekonomická analýza'!C20</f>
        <v>7.1262031118750322</v>
      </c>
      <c r="D68" s="22"/>
    </row>
    <row r="71" spans="2:15" ht="18" thickBot="1" x14ac:dyDescent="0.35">
      <c r="B71" s="23" t="s">
        <v>40</v>
      </c>
    </row>
    <row r="72" spans="2:15" ht="13.5" thickTop="1" x14ac:dyDescent="0.2"/>
    <row r="74" spans="2:15" ht="25.5" x14ac:dyDescent="0.2">
      <c r="B74" s="11" t="s">
        <v>32</v>
      </c>
      <c r="C74" s="12" t="s">
        <v>20</v>
      </c>
      <c r="D74" s="13">
        <v>2022</v>
      </c>
      <c r="E74" s="13">
        <v>2023</v>
      </c>
      <c r="F74" s="13">
        <v>2024</v>
      </c>
      <c r="G74" s="13">
        <v>2025</v>
      </c>
      <c r="H74" s="13">
        <v>2026</v>
      </c>
      <c r="I74" s="13">
        <v>2027</v>
      </c>
      <c r="J74" s="13">
        <v>2028</v>
      </c>
      <c r="K74" s="13">
        <v>2029</v>
      </c>
      <c r="L74" s="13">
        <v>2030</v>
      </c>
      <c r="M74" s="13">
        <v>2031</v>
      </c>
      <c r="N74" s="13">
        <v>2032</v>
      </c>
      <c r="O74" s="13">
        <v>2033</v>
      </c>
    </row>
    <row r="75" spans="2:15" x14ac:dyDescent="0.2">
      <c r="B75" s="14" t="s">
        <v>21</v>
      </c>
      <c r="C75" s="15">
        <f>'[14]11 Ekonomická analýza'!C5</f>
        <v>17975670.58159497</v>
      </c>
      <c r="D75" s="16">
        <f>'[14]11 Ekonomická analýza'!D5</f>
        <v>17975670.58159497</v>
      </c>
      <c r="E75" s="17">
        <f>'[14]11 Ekonomická analýza'!E5</f>
        <v>0</v>
      </c>
      <c r="F75" s="17">
        <f>'[14]11 Ekonomická analýza'!F5</f>
        <v>0</v>
      </c>
      <c r="G75" s="17">
        <f>'[14]11 Ekonomická analýza'!G5</f>
        <v>0</v>
      </c>
      <c r="H75" s="17">
        <f>'[14]11 Ekonomická analýza'!H5</f>
        <v>0</v>
      </c>
      <c r="I75" s="17">
        <f>'[14]11 Ekonomická analýza'!I5</f>
        <v>0</v>
      </c>
      <c r="J75" s="17">
        <f>'[14]11 Ekonomická analýza'!J5</f>
        <v>0</v>
      </c>
      <c r="K75" s="17">
        <f>'[14]11 Ekonomická analýza'!K5</f>
        <v>0</v>
      </c>
      <c r="L75" s="17">
        <f>'[14]11 Ekonomická analýza'!L5</f>
        <v>0</v>
      </c>
      <c r="M75" s="17">
        <f>'[14]11 Ekonomická analýza'!M5</f>
        <v>0</v>
      </c>
      <c r="N75" s="17">
        <f>'[14]11 Ekonomická analýza'!N5</f>
        <v>0</v>
      </c>
      <c r="O75" s="17">
        <f>'[14]11 Ekonomická analýza'!O5</f>
        <v>0</v>
      </c>
    </row>
    <row r="76" spans="2:15" x14ac:dyDescent="0.2">
      <c r="B76" s="14" t="s">
        <v>22</v>
      </c>
      <c r="C76" s="15">
        <f>'[14]11 Ekonomická analýza'!C6</f>
        <v>147001393.49542701</v>
      </c>
      <c r="D76" s="16">
        <f>'[14]11 Ekonomická analýza'!D6</f>
        <v>0</v>
      </c>
      <c r="E76" s="16">
        <f>'[14]11 Ekonomická analýza'!E6</f>
        <v>27589606.252952535</v>
      </c>
      <c r="F76" s="16">
        <f>'[14]11 Ekonomická analýza'!F6</f>
        <v>27300322.793993957</v>
      </c>
      <c r="G76" s="16">
        <f>'[14]11 Ekonomická analýza'!G6</f>
        <v>26693688.982969452</v>
      </c>
      <c r="H76" s="16">
        <f>'[14]11 Ekonomická analýza'!H6</f>
        <v>26196803.778884139</v>
      </c>
      <c r="I76" s="16">
        <f>'[14]11 Ekonomická analýza'!I6</f>
        <v>25496027.87359279</v>
      </c>
      <c r="J76" s="16">
        <f>'[14]11 Ekonomická analýza'!J6</f>
        <v>0</v>
      </c>
      <c r="K76" s="16">
        <f>'[14]11 Ekonomická analýza'!K6</f>
        <v>0</v>
      </c>
      <c r="L76" s="16">
        <f>'[14]11 Ekonomická analýza'!L6</f>
        <v>0</v>
      </c>
      <c r="M76" s="16">
        <f>'[14]11 Ekonomická analýza'!M6</f>
        <v>0</v>
      </c>
      <c r="N76" s="16">
        <f>'[14]11 Ekonomická analýza'!N6</f>
        <v>0</v>
      </c>
      <c r="O76" s="16">
        <f>'[14]11 Ekonomická analýza'!O6</f>
        <v>0</v>
      </c>
    </row>
    <row r="77" spans="2:15" x14ac:dyDescent="0.2">
      <c r="B77" s="14" t="s">
        <v>33</v>
      </c>
      <c r="C77" s="15">
        <f>'[14]11 Ekonomická analýza'!C7</f>
        <v>30619416.565174501</v>
      </c>
      <c r="D77" s="16">
        <f>'[14]11 Ekonomická analýza'!D7</f>
        <v>1767024</v>
      </c>
      <c r="E77" s="16">
        <f>'[14]11 Ekonomická analýza'!E7</f>
        <v>5221555.92</v>
      </c>
      <c r="F77" s="16">
        <f>'[14]11 Ekonomická analýza'!F7</f>
        <v>5221555.92</v>
      </c>
      <c r="G77" s="16">
        <f>'[14]11 Ekonomická analýza'!G7</f>
        <v>5221555.92</v>
      </c>
      <c r="H77" s="16">
        <f>'[14]11 Ekonomická analýza'!H7</f>
        <v>5221555.92</v>
      </c>
      <c r="I77" s="16">
        <f>'[14]11 Ekonomická analýza'!I7</f>
        <v>5221555.92</v>
      </c>
      <c r="J77" s="16">
        <f>'[14]11 Ekonomická analýza'!J7</f>
        <v>0</v>
      </c>
      <c r="K77" s="16">
        <f>'[14]11 Ekonomická analýza'!K7</f>
        <v>0</v>
      </c>
      <c r="L77" s="16">
        <f>'[14]11 Ekonomická analýza'!L7</f>
        <v>0</v>
      </c>
      <c r="M77" s="16">
        <f>'[14]11 Ekonomická analýza'!M7</f>
        <v>0</v>
      </c>
      <c r="N77" s="16">
        <f>'[14]11 Ekonomická analýza'!N7</f>
        <v>0</v>
      </c>
      <c r="O77" s="16">
        <f>'[14]11 Ekonomická analýza'!O7</f>
        <v>0</v>
      </c>
    </row>
    <row r="78" spans="2:15" x14ac:dyDescent="0.2">
      <c r="B78" s="18" t="s">
        <v>23</v>
      </c>
      <c r="C78" s="19">
        <f>'[14]11 Ekonomická analýza'!C8</f>
        <v>195596480.64219648</v>
      </c>
      <c r="D78" s="19">
        <f>'[14]11 Ekonomická analýza'!D8</f>
        <v>19742694.58159497</v>
      </c>
      <c r="E78" s="19">
        <f>'[14]11 Ekonomická analýza'!E8</f>
        <v>32811162.172952533</v>
      </c>
      <c r="F78" s="19">
        <f>'[14]11 Ekonomická analýza'!F8</f>
        <v>32521878.713993959</v>
      </c>
      <c r="G78" s="19">
        <f>'[14]11 Ekonomická analýza'!G8</f>
        <v>31915244.90296945</v>
      </c>
      <c r="H78" s="19">
        <f>'[14]11 Ekonomická analýza'!H8</f>
        <v>31418359.698884137</v>
      </c>
      <c r="I78" s="19">
        <f>'[14]11 Ekonomická analýza'!I8</f>
        <v>30717583.793592788</v>
      </c>
      <c r="J78" s="19">
        <f>'[14]11 Ekonomická analýza'!J8</f>
        <v>0</v>
      </c>
      <c r="K78" s="19">
        <f>'[14]11 Ekonomická analýza'!K8</f>
        <v>0</v>
      </c>
      <c r="L78" s="19">
        <f>'[14]11 Ekonomická analýza'!L8</f>
        <v>0</v>
      </c>
      <c r="M78" s="19">
        <f>'[14]11 Ekonomická analýza'!M8</f>
        <v>0</v>
      </c>
      <c r="N78" s="19">
        <f>'[14]11 Ekonomická analýza'!N8</f>
        <v>0</v>
      </c>
      <c r="O78" s="19">
        <f>'[14]11 Ekonomická analýza'!O8</f>
        <v>0</v>
      </c>
    </row>
    <row r="79" spans="2:15" x14ac:dyDescent="0.2">
      <c r="B79" s="14" t="s">
        <v>34</v>
      </c>
      <c r="C79" s="15">
        <f>'[14]11 Ekonomická analýza'!C9</f>
        <v>1330276391.931833</v>
      </c>
      <c r="D79" s="16">
        <f>'[14]11 Ekonomická analýza'!D9</f>
        <v>0</v>
      </c>
      <c r="E79" s="16">
        <f>'[14]11 Ekonomická analýza'!E9</f>
        <v>237470641.59903339</v>
      </c>
      <c r="F79" s="16">
        <f>'[14]11 Ekonomická analýza'!F9</f>
        <v>238867919.32124373</v>
      </c>
      <c r="G79" s="16">
        <f>'[14]11 Ekonomická analýza'!G9</f>
        <v>240333645.89190298</v>
      </c>
      <c r="H79" s="16">
        <f>'[14]11 Ekonomická analýza'!H9</f>
        <v>242731693.73126951</v>
      </c>
      <c r="I79" s="16">
        <f>'[14]11 Ekonomická analýza'!I9</f>
        <v>243548162.33483768</v>
      </c>
      <c r="J79" s="16">
        <f>'[14]11 Ekonomická analýza'!J9</f>
        <v>0</v>
      </c>
      <c r="K79" s="16">
        <f>'[14]11 Ekonomická analýza'!K9</f>
        <v>0</v>
      </c>
      <c r="L79" s="16">
        <f>'[14]11 Ekonomická analýza'!L9</f>
        <v>0</v>
      </c>
      <c r="M79" s="16">
        <f>'[14]11 Ekonomická analýza'!M9</f>
        <v>0</v>
      </c>
      <c r="N79" s="16">
        <f>'[14]11 Ekonomická analýza'!N9</f>
        <v>0</v>
      </c>
      <c r="O79" s="16">
        <f>'[14]11 Ekonomická analýza'!O9</f>
        <v>0</v>
      </c>
    </row>
    <row r="80" spans="2:15" x14ac:dyDescent="0.2">
      <c r="B80" s="14" t="s">
        <v>24</v>
      </c>
      <c r="C80" s="15">
        <f>'[14]11 Ekonomická analýza'!C10</f>
        <v>0</v>
      </c>
      <c r="D80" s="17">
        <f>'[14]11 Ekonomická analýza'!D10</f>
        <v>0</v>
      </c>
      <c r="E80" s="17">
        <f>'[14]11 Ekonomická analýza'!E10</f>
        <v>0</v>
      </c>
      <c r="F80" s="17">
        <f>'[14]11 Ekonomická analýza'!F10</f>
        <v>0</v>
      </c>
      <c r="G80" s="17">
        <f>'[14]11 Ekonomická analýza'!G10</f>
        <v>0</v>
      </c>
      <c r="H80" s="17">
        <f>'[14]11 Ekonomická analýza'!H10</f>
        <v>0</v>
      </c>
      <c r="I80" s="17">
        <f>'[14]11 Ekonomická analýza'!I10</f>
        <v>0</v>
      </c>
      <c r="J80" s="17">
        <f>'[14]11 Ekonomická analýza'!J10</f>
        <v>0</v>
      </c>
      <c r="K80" s="17">
        <f>'[14]11 Ekonomická analýza'!K10</f>
        <v>0</v>
      </c>
      <c r="L80" s="17">
        <f>'[14]11 Ekonomická analýza'!L10</f>
        <v>0</v>
      </c>
      <c r="M80" s="17">
        <f>'[14]11 Ekonomická analýza'!M10</f>
        <v>0</v>
      </c>
      <c r="N80" s="17">
        <f>'[14]11 Ekonomická analýza'!N10</f>
        <v>0</v>
      </c>
      <c r="O80" s="17">
        <f>'[14]11 Ekonomická analýza'!O10</f>
        <v>0</v>
      </c>
    </row>
    <row r="81" spans="2:15" x14ac:dyDescent="0.2">
      <c r="B81" s="14" t="s">
        <v>25</v>
      </c>
      <c r="C81" s="15">
        <f>'[14]11 Ekonomická analýza'!C11</f>
        <v>0</v>
      </c>
      <c r="D81" s="17">
        <f>'[14]11 Ekonomická analýza'!D11</f>
        <v>0</v>
      </c>
      <c r="E81" s="17">
        <f>'[14]11 Ekonomická analýza'!E11</f>
        <v>0</v>
      </c>
      <c r="F81" s="17">
        <f>'[14]11 Ekonomická analýza'!F11</f>
        <v>0</v>
      </c>
      <c r="G81" s="17">
        <f>'[14]11 Ekonomická analýza'!G11</f>
        <v>0</v>
      </c>
      <c r="H81" s="17">
        <f>'[14]11 Ekonomická analýza'!H11</f>
        <v>0</v>
      </c>
      <c r="I81" s="17">
        <f>'[14]11 Ekonomická analýza'!I11</f>
        <v>0</v>
      </c>
      <c r="J81" s="17">
        <f>'[14]11 Ekonomická analýza'!J11</f>
        <v>0</v>
      </c>
      <c r="K81" s="17">
        <f>'[14]11 Ekonomická analýza'!K11</f>
        <v>0</v>
      </c>
      <c r="L81" s="17">
        <f>'[14]11 Ekonomická analýza'!L11</f>
        <v>0</v>
      </c>
      <c r="M81" s="17">
        <f>'[14]11 Ekonomická analýza'!M11</f>
        <v>0</v>
      </c>
      <c r="N81" s="17">
        <f>'[14]11 Ekonomická analýza'!N11</f>
        <v>0</v>
      </c>
      <c r="O81" s="17">
        <f>'[14]11 Ekonomická analýza'!O11</f>
        <v>0</v>
      </c>
    </row>
    <row r="82" spans="2:15" x14ac:dyDescent="0.2">
      <c r="B82" s="14" t="s">
        <v>26</v>
      </c>
      <c r="C82" s="15">
        <f>'[14]11 Ekonomická analýza'!C12</f>
        <v>0</v>
      </c>
      <c r="D82" s="17">
        <f>'[14]11 Ekonomická analýza'!D12</f>
        <v>0</v>
      </c>
      <c r="E82" s="17">
        <f>'[14]11 Ekonomická analýza'!E12</f>
        <v>0</v>
      </c>
      <c r="F82" s="17">
        <f>'[14]11 Ekonomická analýza'!F12</f>
        <v>0</v>
      </c>
      <c r="G82" s="17">
        <f>'[14]11 Ekonomická analýza'!G12</f>
        <v>0</v>
      </c>
      <c r="H82" s="17">
        <f>'[14]11 Ekonomická analýza'!H12</f>
        <v>0</v>
      </c>
      <c r="I82" s="17">
        <f>'[14]11 Ekonomická analýza'!I12</f>
        <v>0</v>
      </c>
      <c r="J82" s="17">
        <f>'[14]11 Ekonomická analýza'!J12</f>
        <v>0</v>
      </c>
      <c r="K82" s="17">
        <f>'[14]11 Ekonomická analýza'!K12</f>
        <v>0</v>
      </c>
      <c r="L82" s="17">
        <f>'[14]11 Ekonomická analýza'!L12</f>
        <v>0</v>
      </c>
      <c r="M82" s="17">
        <f>'[14]11 Ekonomická analýza'!M12</f>
        <v>0</v>
      </c>
      <c r="N82" s="17">
        <f>'[14]11 Ekonomická analýza'!N12</f>
        <v>0</v>
      </c>
      <c r="O82" s="17">
        <f>'[14]11 Ekonomická analýza'!O12</f>
        <v>0</v>
      </c>
    </row>
    <row r="83" spans="2:15" x14ac:dyDescent="0.2">
      <c r="B83" s="14" t="s">
        <v>27</v>
      </c>
      <c r="C83" s="15">
        <f>'[14]11 Ekonomická analýza'!C13</f>
        <v>0</v>
      </c>
      <c r="D83" s="17">
        <f>'[14]11 Ekonomická analýza'!D13</f>
        <v>0</v>
      </c>
      <c r="E83" s="17">
        <f>'[14]11 Ekonomická analýza'!E13</f>
        <v>0</v>
      </c>
      <c r="F83" s="17">
        <f>'[14]11 Ekonomická analýza'!F13</f>
        <v>0</v>
      </c>
      <c r="G83" s="17">
        <f>'[14]11 Ekonomická analýza'!G13</f>
        <v>0</v>
      </c>
      <c r="H83" s="17">
        <f>'[14]11 Ekonomická analýza'!H13</f>
        <v>0</v>
      </c>
      <c r="I83" s="17">
        <f>'[14]11 Ekonomická analýza'!I13</f>
        <v>0</v>
      </c>
      <c r="J83" s="17">
        <f>'[14]11 Ekonomická analýza'!J13</f>
        <v>0</v>
      </c>
      <c r="K83" s="17">
        <f>'[14]11 Ekonomická analýza'!K13</f>
        <v>0</v>
      </c>
      <c r="L83" s="17">
        <f>'[14]11 Ekonomická analýza'!L13</f>
        <v>0</v>
      </c>
      <c r="M83" s="17">
        <f>'[14]11 Ekonomická analýza'!M13</f>
        <v>0</v>
      </c>
      <c r="N83" s="17">
        <f>'[14]11 Ekonomická analýza'!N13</f>
        <v>0</v>
      </c>
      <c r="O83" s="17">
        <f>'[14]11 Ekonomická analýza'!O13</f>
        <v>0</v>
      </c>
    </row>
    <row r="84" spans="2:15" x14ac:dyDescent="0.2">
      <c r="B84" s="18" t="s">
        <v>28</v>
      </c>
      <c r="C84" s="19">
        <f>'[14]11 Ekonomická analýza'!C14</f>
        <v>1330276391.931833</v>
      </c>
      <c r="D84" s="19">
        <f>'[14]11 Ekonomická analýza'!D14</f>
        <v>0</v>
      </c>
      <c r="E84" s="19">
        <f>'[14]11 Ekonomická analýza'!E14</f>
        <v>237470641.59903339</v>
      </c>
      <c r="F84" s="19">
        <f>'[14]11 Ekonomická analýza'!F14</f>
        <v>238867919.32124373</v>
      </c>
      <c r="G84" s="19">
        <f>'[14]11 Ekonomická analýza'!G14</f>
        <v>240333645.89190298</v>
      </c>
      <c r="H84" s="19">
        <f>'[14]11 Ekonomická analýza'!H14</f>
        <v>242731693.73126951</v>
      </c>
      <c r="I84" s="19">
        <f>'[14]11 Ekonomická analýza'!I14</f>
        <v>243548162.33483768</v>
      </c>
      <c r="J84" s="19">
        <f>'[14]11 Ekonomická analýza'!J14</f>
        <v>0</v>
      </c>
      <c r="K84" s="19">
        <f>'[14]11 Ekonomická analýza'!K14</f>
        <v>0</v>
      </c>
      <c r="L84" s="19">
        <f>'[14]11 Ekonomická analýza'!L14</f>
        <v>0</v>
      </c>
      <c r="M84" s="19">
        <f>'[14]11 Ekonomická analýza'!M14</f>
        <v>0</v>
      </c>
      <c r="N84" s="19">
        <f>'[14]11 Ekonomická analýza'!N14</f>
        <v>0</v>
      </c>
      <c r="O84" s="19">
        <f>'[14]11 Ekonomická analýza'!O14</f>
        <v>0</v>
      </c>
    </row>
    <row r="85" spans="2:15" x14ac:dyDescent="0.2">
      <c r="B85" s="14" t="s">
        <v>29</v>
      </c>
      <c r="C85" s="15">
        <f>'[14]11 Ekonomická analýza'!C15</f>
        <v>0</v>
      </c>
      <c r="D85" s="17">
        <f>'[14]11 Ekonomická analýza'!D15</f>
        <v>0</v>
      </c>
      <c r="E85" s="17">
        <f>'[14]11 Ekonomická analýza'!E15</f>
        <v>0</v>
      </c>
      <c r="F85" s="17">
        <f>'[14]11 Ekonomická analýza'!F15</f>
        <v>0</v>
      </c>
      <c r="G85" s="17">
        <f>'[14]11 Ekonomická analýza'!G15</f>
        <v>0</v>
      </c>
      <c r="H85" s="17">
        <f>'[14]11 Ekonomická analýza'!H15</f>
        <v>0</v>
      </c>
      <c r="I85" s="17">
        <f>'[14]11 Ekonomická analýza'!I15</f>
        <v>0</v>
      </c>
      <c r="J85" s="17">
        <f>'[14]11 Ekonomická analýza'!J15</f>
        <v>0</v>
      </c>
      <c r="K85" s="17">
        <f>'[14]11 Ekonomická analýza'!K15</f>
        <v>0</v>
      </c>
      <c r="L85" s="17">
        <f>'[14]11 Ekonomická analýza'!L15</f>
        <v>0</v>
      </c>
      <c r="M85" s="17">
        <f>'[14]11 Ekonomická analýza'!M15</f>
        <v>0</v>
      </c>
      <c r="N85" s="17">
        <f>'[14]11 Ekonomická analýza'!N15</f>
        <v>0</v>
      </c>
      <c r="O85" s="17">
        <f>'[14]11 Ekonomická analýza'!O15</f>
        <v>0</v>
      </c>
    </row>
    <row r="86" spans="2:15" x14ac:dyDescent="0.2">
      <c r="B86" s="11" t="s">
        <v>30</v>
      </c>
      <c r="C86" s="20">
        <f>'[14]11 Ekonomická analýza'!C16</f>
        <v>1134679911.2896366</v>
      </c>
      <c r="D86" s="20">
        <f>'[14]11 Ekonomická analýza'!D16</f>
        <v>-19742694.58159497</v>
      </c>
      <c r="E86" s="20">
        <f>'[14]11 Ekonomická analýza'!E16</f>
        <v>204659479.42608085</v>
      </c>
      <c r="F86" s="20">
        <f>'[14]11 Ekonomická analýza'!F16</f>
        <v>206346040.60724977</v>
      </c>
      <c r="G86" s="20">
        <f>'[14]11 Ekonomická analýza'!G16</f>
        <v>208418400.98893353</v>
      </c>
      <c r="H86" s="20">
        <f>'[14]11 Ekonomická analýza'!H16</f>
        <v>211313334.03238538</v>
      </c>
      <c r="I86" s="20">
        <f>'[14]11 Ekonomická analýza'!I16</f>
        <v>212830578.54124489</v>
      </c>
      <c r="J86" s="20">
        <f>'[14]11 Ekonomická analýza'!J16</f>
        <v>0</v>
      </c>
      <c r="K86" s="20">
        <f>'[14]11 Ekonomická analýza'!K16</f>
        <v>0</v>
      </c>
      <c r="L86" s="20">
        <f>'[14]11 Ekonomická analýza'!L16</f>
        <v>0</v>
      </c>
      <c r="M86" s="20">
        <f>'[14]11 Ekonomická analýza'!M16</f>
        <v>0</v>
      </c>
      <c r="N86" s="20">
        <f>'[14]11 Ekonomická analýza'!N16</f>
        <v>0</v>
      </c>
      <c r="O86" s="20">
        <f>'[14]11 Ekonomická analýza'!O16</f>
        <v>0</v>
      </c>
    </row>
    <row r="87" spans="2:15" x14ac:dyDescent="0.2">
      <c r="B87" s="21" t="s">
        <v>35</v>
      </c>
      <c r="C87" s="22"/>
      <c r="D87" s="22"/>
    </row>
    <row r="88" spans="2:15" x14ac:dyDescent="0.2">
      <c r="B88" s="14" t="s">
        <v>14</v>
      </c>
      <c r="C88" s="24">
        <f>'[14]11 Ekonomická analýza'!C18</f>
        <v>840932398.20817757</v>
      </c>
      <c r="D88" s="22" t="s">
        <v>36</v>
      </c>
    </row>
    <row r="89" spans="2:15" x14ac:dyDescent="0.2">
      <c r="B89" s="14" t="s">
        <v>15</v>
      </c>
      <c r="C89" s="25">
        <f>'[14]11 Ekonomická analýza'!C19</f>
        <v>10.374708912942197</v>
      </c>
      <c r="D89" s="22"/>
    </row>
    <row r="90" spans="2:15" x14ac:dyDescent="0.2">
      <c r="B90" s="14" t="s">
        <v>37</v>
      </c>
      <c r="C90" s="26">
        <f>'[14]11 Ekonomická analýza'!C20</f>
        <v>6.8011264188607772</v>
      </c>
      <c r="D90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Zhrnutie</vt:lpstr>
      <vt:lpstr>Vstupy</vt:lpstr>
      <vt:lpstr>ENPV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2020-05-24T14:28:49Z</dcterms:created>
  <dcterms:modified xsi:type="dcterms:W3CDTF">2020-08-05T15:06:55Z</dcterms:modified>
</cp:coreProperties>
</file>